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52c09d0ab1ad4b29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ayden\Downloads\"/>
    </mc:Choice>
  </mc:AlternateContent>
  <xr:revisionPtr revIDLastSave="0" documentId="13_ncr:1_{D3E257F9-FF46-4D5C-BFD8-163AE3D7A801}" xr6:coauthVersionLast="47" xr6:coauthVersionMax="47" xr10:uidLastSave="{00000000-0000-0000-0000-000000000000}"/>
  <bookViews>
    <workbookView showHorizontalScroll="0" showSheetTabs="0" xWindow="-98" yWindow="-98" windowWidth="20715" windowHeight="13276" tabRatio="815" firstSheet="3" activeTab="3" xr2:uid="{00000000-000D-0000-FFFF-FFFF00000000}"/>
  </bookViews>
  <sheets>
    <sheet name="All" sheetId="10" state="hidden" r:id="rId1"/>
    <sheet name="Municipal Details" sheetId="12" state="hidden" r:id="rId2"/>
    <sheet name="Comparison" sheetId="11" state="hidden" r:id="rId3"/>
    <sheet name="Sheet1" sheetId="13" r:id="rId4"/>
    <sheet name="Comparison data" sheetId="14" state="hidden" r:id="rId5"/>
  </sheets>
  <definedNames>
    <definedName name="_xlnm.Print_Area" localSheetId="2">Comparison!$B$1:$I$85</definedName>
    <definedName name="_xlnm.Print_Area" localSheetId="1">'Municipal Details'!$C$1:$H$53</definedName>
    <definedName name="_xlnm.Print_Area" localSheetId="3">Sheet1!$B$1:$C$42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2" l="1"/>
  <c r="F53" i="12" l="1"/>
  <c r="D53" i="12"/>
  <c r="E37" i="13" s="1"/>
  <c r="H53" i="12" l="1"/>
  <c r="F37" i="13" s="1"/>
  <c r="F5" i="12" a="1"/>
  <c r="F5" i="12" s="1"/>
  <c r="D5" i="12" a="1"/>
  <c r="D5" i="12" s="1"/>
  <c r="H37" i="13" l="1"/>
  <c r="C6" i="13"/>
  <c r="D5" i="13"/>
  <c r="J5" i="12"/>
  <c r="C4" i="13"/>
  <c r="H5" i="12"/>
  <c r="AX85" i="10"/>
  <c r="AX84" i="10"/>
  <c r="AV85" i="10"/>
  <c r="AV84" i="10"/>
  <c r="AT85" i="10"/>
  <c r="AT84" i="10"/>
  <c r="AQ85" i="10"/>
  <c r="AP85" i="10"/>
  <c r="AQ84" i="10"/>
  <c r="AP84" i="10"/>
  <c r="AN85" i="10"/>
  <c r="AN84" i="10"/>
  <c r="AL85" i="10"/>
  <c r="AK85" i="10"/>
  <c r="AJ85" i="10"/>
  <c r="AI85" i="10"/>
  <c r="AH85" i="10"/>
  <c r="AG85" i="10"/>
  <c r="AF85" i="10"/>
  <c r="AE85" i="10"/>
  <c r="AD85" i="10"/>
  <c r="AC85" i="10"/>
  <c r="AB85" i="10"/>
  <c r="AA85" i="10"/>
  <c r="Z85" i="10"/>
  <c r="Y85" i="10"/>
  <c r="X85" i="10"/>
  <c r="W85" i="10"/>
  <c r="AL84" i="10"/>
  <c r="AK84" i="10"/>
  <c r="AJ84" i="10"/>
  <c r="AI84" i="10"/>
  <c r="AH84" i="10"/>
  <c r="AG84" i="10"/>
  <c r="AF84" i="10"/>
  <c r="AE84" i="10"/>
  <c r="AD84" i="10"/>
  <c r="AC84" i="10"/>
  <c r="AB84" i="10"/>
  <c r="AA84" i="10"/>
  <c r="Z84" i="10"/>
  <c r="Y84" i="10"/>
  <c r="X84" i="10"/>
  <c r="W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T84" i="10"/>
  <c r="U84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D85" i="10"/>
  <c r="D84" i="10"/>
  <c r="CQ5" i="10"/>
  <c r="CS83" i="10"/>
  <c r="CS82" i="10"/>
  <c r="CS81" i="10"/>
  <c r="CS80" i="10"/>
  <c r="CS79" i="10"/>
  <c r="CS78" i="10"/>
  <c r="CS77" i="10"/>
  <c r="CS76" i="10"/>
  <c r="CS75" i="10"/>
  <c r="CS74" i="10"/>
  <c r="CS73" i="10"/>
  <c r="CS72" i="10"/>
  <c r="CS71" i="10"/>
  <c r="CS70" i="10"/>
  <c r="CS69" i="10"/>
  <c r="CS68" i="10"/>
  <c r="CS67" i="10"/>
  <c r="CS66" i="10"/>
  <c r="CS65" i="10"/>
  <c r="CS64" i="10"/>
  <c r="CS63" i="10"/>
  <c r="CS62" i="10"/>
  <c r="CS61" i="10"/>
  <c r="CS60" i="10"/>
  <c r="CS59" i="10"/>
  <c r="CS58" i="10"/>
  <c r="CS57" i="10"/>
  <c r="CS56" i="10"/>
  <c r="CS55" i="10"/>
  <c r="CS54" i="10"/>
  <c r="CS53" i="10"/>
  <c r="CS52" i="10"/>
  <c r="CS51" i="10"/>
  <c r="CS50" i="10"/>
  <c r="CS49" i="10"/>
  <c r="CS48" i="10"/>
  <c r="CS47" i="10"/>
  <c r="CS46" i="10"/>
  <c r="CS45" i="10"/>
  <c r="CS44" i="10"/>
  <c r="CS43" i="10"/>
  <c r="CS42" i="10"/>
  <c r="CS41" i="10"/>
  <c r="CS40" i="10"/>
  <c r="CS39" i="10"/>
  <c r="CS38" i="10"/>
  <c r="CS37" i="10"/>
  <c r="CS36" i="10"/>
  <c r="CS35" i="10"/>
  <c r="CS34" i="10"/>
  <c r="CS33" i="10"/>
  <c r="CS32" i="10"/>
  <c r="CS31" i="10"/>
  <c r="CS30" i="10"/>
  <c r="CS29" i="10"/>
  <c r="CS28" i="10"/>
  <c r="CS27" i="10"/>
  <c r="CS26" i="10"/>
  <c r="CS25" i="10"/>
  <c r="CS24" i="10"/>
  <c r="CS23" i="10"/>
  <c r="CS22" i="10"/>
  <c r="CS21" i="10"/>
  <c r="CS20" i="10"/>
  <c r="CS19" i="10"/>
  <c r="CS18" i="10"/>
  <c r="CS17" i="10"/>
  <c r="CS16" i="10"/>
  <c r="CS15" i="10"/>
  <c r="CS14" i="10"/>
  <c r="CS13" i="10"/>
  <c r="CS12" i="10"/>
  <c r="CS11" i="10"/>
  <c r="CS10" i="10"/>
  <c r="CS9" i="10"/>
  <c r="CS8" i="10"/>
  <c r="CS7" i="10"/>
  <c r="CS6" i="10"/>
  <c r="CS5" i="10"/>
  <c r="CQ83" i="10"/>
  <c r="CQ82" i="10"/>
  <c r="CQ81" i="10"/>
  <c r="CQ80" i="10"/>
  <c r="CQ79" i="10"/>
  <c r="CQ78" i="10"/>
  <c r="CQ77" i="10"/>
  <c r="CQ76" i="10"/>
  <c r="CQ75" i="10"/>
  <c r="CQ74" i="10"/>
  <c r="CQ73" i="10"/>
  <c r="CQ72" i="10"/>
  <c r="CQ71" i="10"/>
  <c r="CQ70" i="10"/>
  <c r="CQ69" i="10"/>
  <c r="CQ68" i="10"/>
  <c r="CQ67" i="10"/>
  <c r="CQ66" i="10"/>
  <c r="CQ65" i="10"/>
  <c r="CQ64" i="10"/>
  <c r="CQ63" i="10"/>
  <c r="CQ62" i="10"/>
  <c r="CQ61" i="10"/>
  <c r="CQ60" i="10"/>
  <c r="CQ59" i="10"/>
  <c r="CQ58" i="10"/>
  <c r="CQ57" i="10"/>
  <c r="CQ56" i="10"/>
  <c r="CQ55" i="10"/>
  <c r="CQ54" i="10"/>
  <c r="CQ53" i="10"/>
  <c r="CQ52" i="10"/>
  <c r="CQ51" i="10"/>
  <c r="CQ50" i="10"/>
  <c r="CQ49" i="10"/>
  <c r="CQ48" i="10"/>
  <c r="CQ47" i="10"/>
  <c r="CQ46" i="10"/>
  <c r="CQ45" i="10"/>
  <c r="CQ44" i="10"/>
  <c r="CQ43" i="10"/>
  <c r="CQ42" i="10"/>
  <c r="CQ41" i="10"/>
  <c r="CQ40" i="10"/>
  <c r="CQ39" i="10"/>
  <c r="CQ38" i="10"/>
  <c r="CQ37" i="10"/>
  <c r="CQ36" i="10"/>
  <c r="CQ35" i="10"/>
  <c r="CQ34" i="10"/>
  <c r="CQ33" i="10"/>
  <c r="CQ32" i="10"/>
  <c r="CQ31" i="10"/>
  <c r="CQ30" i="10"/>
  <c r="CQ29" i="10"/>
  <c r="CQ28" i="10"/>
  <c r="CQ27" i="10"/>
  <c r="CQ26" i="10"/>
  <c r="CQ25" i="10"/>
  <c r="CQ24" i="10"/>
  <c r="CQ23" i="10"/>
  <c r="CQ22" i="10"/>
  <c r="CQ21" i="10"/>
  <c r="CQ20" i="10"/>
  <c r="CQ19" i="10"/>
  <c r="CQ18" i="10"/>
  <c r="CQ17" i="10"/>
  <c r="CQ16" i="10"/>
  <c r="CQ15" i="10"/>
  <c r="CQ14" i="10"/>
  <c r="CQ13" i="10"/>
  <c r="CQ12" i="10"/>
  <c r="CQ11" i="10"/>
  <c r="CQ10" i="10"/>
  <c r="CQ9" i="10"/>
  <c r="CQ8" i="10"/>
  <c r="CQ7" i="10"/>
  <c r="CQ6" i="10"/>
  <c r="CM5" i="10"/>
  <c r="CN83" i="10"/>
  <c r="CM83" i="10"/>
  <c r="CN82" i="10"/>
  <c r="CM82" i="10"/>
  <c r="CN81" i="10"/>
  <c r="CM81" i="10"/>
  <c r="CN80" i="10"/>
  <c r="CM80" i="10"/>
  <c r="CN79" i="10"/>
  <c r="CM79" i="10"/>
  <c r="CN78" i="10"/>
  <c r="CM78" i="10"/>
  <c r="CN77" i="10"/>
  <c r="CM77" i="10"/>
  <c r="CN76" i="10"/>
  <c r="CM76" i="10"/>
  <c r="CN75" i="10"/>
  <c r="CM75" i="10"/>
  <c r="CN74" i="10"/>
  <c r="CM74" i="10"/>
  <c r="CN73" i="10"/>
  <c r="CM73" i="10"/>
  <c r="CN72" i="10"/>
  <c r="CM72" i="10"/>
  <c r="CN71" i="10"/>
  <c r="CM71" i="10"/>
  <c r="CN70" i="10"/>
  <c r="CM70" i="10"/>
  <c r="CN69" i="10"/>
  <c r="CM69" i="10"/>
  <c r="CN68" i="10"/>
  <c r="CM68" i="10"/>
  <c r="CN67" i="10"/>
  <c r="CM67" i="10"/>
  <c r="CN66" i="10"/>
  <c r="CM66" i="10"/>
  <c r="CN65" i="10"/>
  <c r="CM65" i="10"/>
  <c r="CN64" i="10"/>
  <c r="CM64" i="10"/>
  <c r="CN63" i="10"/>
  <c r="CM63" i="10"/>
  <c r="CN62" i="10"/>
  <c r="CM62" i="10"/>
  <c r="CN61" i="10"/>
  <c r="CM61" i="10"/>
  <c r="CN60" i="10"/>
  <c r="CM60" i="10"/>
  <c r="CN59" i="10"/>
  <c r="CM59" i="10"/>
  <c r="CN58" i="10"/>
  <c r="CM58" i="10"/>
  <c r="CN57" i="10"/>
  <c r="CM57" i="10"/>
  <c r="CN56" i="10"/>
  <c r="CM56" i="10"/>
  <c r="CN55" i="10"/>
  <c r="CM55" i="10"/>
  <c r="CN54" i="10"/>
  <c r="CM54" i="10"/>
  <c r="CN53" i="10"/>
  <c r="CM53" i="10"/>
  <c r="CN52" i="10"/>
  <c r="CM52" i="10"/>
  <c r="CN51" i="10"/>
  <c r="CM51" i="10"/>
  <c r="CN50" i="10"/>
  <c r="CM50" i="10"/>
  <c r="CN49" i="10"/>
  <c r="CM49" i="10"/>
  <c r="CN48" i="10"/>
  <c r="CM48" i="10"/>
  <c r="CN47" i="10"/>
  <c r="CM47" i="10"/>
  <c r="CN46" i="10"/>
  <c r="CM46" i="10"/>
  <c r="CN45" i="10"/>
  <c r="CM45" i="10"/>
  <c r="CN44" i="10"/>
  <c r="CM44" i="10"/>
  <c r="CN43" i="10"/>
  <c r="CM43" i="10"/>
  <c r="CN42" i="10"/>
  <c r="CM42" i="10"/>
  <c r="CN41" i="10"/>
  <c r="CM41" i="10"/>
  <c r="CN40" i="10"/>
  <c r="CM40" i="10"/>
  <c r="CN39" i="10"/>
  <c r="CM39" i="10"/>
  <c r="CN38" i="10"/>
  <c r="CM38" i="10"/>
  <c r="CN37" i="10"/>
  <c r="CM37" i="10"/>
  <c r="CN36" i="10"/>
  <c r="CM36" i="10"/>
  <c r="CN35" i="10"/>
  <c r="CM35" i="10"/>
  <c r="CN34" i="10"/>
  <c r="CM34" i="10"/>
  <c r="CN33" i="10"/>
  <c r="CM33" i="10"/>
  <c r="CN32" i="10"/>
  <c r="CM32" i="10"/>
  <c r="CN31" i="10"/>
  <c r="CM31" i="10"/>
  <c r="CN30" i="10"/>
  <c r="CM30" i="10"/>
  <c r="CN29" i="10"/>
  <c r="CM29" i="10"/>
  <c r="CN28" i="10"/>
  <c r="CM28" i="10"/>
  <c r="CN27" i="10"/>
  <c r="CM27" i="10"/>
  <c r="CN26" i="10"/>
  <c r="CM26" i="10"/>
  <c r="CN25" i="10"/>
  <c r="CM25" i="10"/>
  <c r="CN24" i="10"/>
  <c r="CM24" i="10"/>
  <c r="CN23" i="10"/>
  <c r="CM23" i="10"/>
  <c r="CN22" i="10"/>
  <c r="CM22" i="10"/>
  <c r="CN21" i="10"/>
  <c r="CM21" i="10"/>
  <c r="CN20" i="10"/>
  <c r="CM20" i="10"/>
  <c r="CN19" i="10"/>
  <c r="CM19" i="10"/>
  <c r="CN18" i="10"/>
  <c r="CM18" i="10"/>
  <c r="CN17" i="10"/>
  <c r="CM17" i="10"/>
  <c r="CN16" i="10"/>
  <c r="CM16" i="10"/>
  <c r="CN15" i="10"/>
  <c r="CM15" i="10"/>
  <c r="CN14" i="10"/>
  <c r="CM14" i="10"/>
  <c r="CN13" i="10"/>
  <c r="CM13" i="10"/>
  <c r="CN12" i="10"/>
  <c r="CM12" i="10"/>
  <c r="CN11" i="10"/>
  <c r="CM11" i="10"/>
  <c r="CN10" i="10"/>
  <c r="CM10" i="10"/>
  <c r="CN9" i="10"/>
  <c r="CM9" i="10"/>
  <c r="CN8" i="10"/>
  <c r="CM8" i="10"/>
  <c r="CN7" i="10"/>
  <c r="CM7" i="10"/>
  <c r="CN6" i="10"/>
  <c r="CM6" i="10"/>
  <c r="CN5" i="10"/>
  <c r="CK6" i="10"/>
  <c r="CK7" i="10"/>
  <c r="CK8" i="10"/>
  <c r="CK9" i="10"/>
  <c r="CK10" i="10"/>
  <c r="CK11" i="10"/>
  <c r="CK12" i="10"/>
  <c r="CK13" i="10"/>
  <c r="CK14" i="10"/>
  <c r="CK15" i="10"/>
  <c r="CK16" i="10"/>
  <c r="CK17" i="10"/>
  <c r="CK18" i="10"/>
  <c r="CK19" i="10"/>
  <c r="CK20" i="10"/>
  <c r="CK21" i="10"/>
  <c r="CK22" i="10"/>
  <c r="CK23" i="10"/>
  <c r="CK24" i="10"/>
  <c r="CK25" i="10"/>
  <c r="CK26" i="10"/>
  <c r="CK27" i="10"/>
  <c r="CK28" i="10"/>
  <c r="CK29" i="10"/>
  <c r="CK30" i="10"/>
  <c r="CK31" i="10"/>
  <c r="CK32" i="10"/>
  <c r="CK33" i="10"/>
  <c r="CK34" i="10"/>
  <c r="CK35" i="10"/>
  <c r="CK36" i="10"/>
  <c r="CK37" i="10"/>
  <c r="CK38" i="10"/>
  <c r="CK39" i="10"/>
  <c r="CK40" i="10"/>
  <c r="CK41" i="10"/>
  <c r="CK42" i="10"/>
  <c r="CK43" i="10"/>
  <c r="CK44" i="10"/>
  <c r="CK45" i="10"/>
  <c r="CK46" i="10"/>
  <c r="CK47" i="10"/>
  <c r="CK48" i="10"/>
  <c r="CK49" i="10"/>
  <c r="CK50" i="10"/>
  <c r="CK51" i="10"/>
  <c r="CK52" i="10"/>
  <c r="CK53" i="10"/>
  <c r="CK54" i="10"/>
  <c r="CK55" i="10"/>
  <c r="CK56" i="10"/>
  <c r="CK57" i="10"/>
  <c r="CK58" i="10"/>
  <c r="CK59" i="10"/>
  <c r="CK60" i="10"/>
  <c r="CK61" i="10"/>
  <c r="CK62" i="10"/>
  <c r="CK63" i="10"/>
  <c r="CK64" i="10"/>
  <c r="CK65" i="10"/>
  <c r="CK66" i="10"/>
  <c r="CK67" i="10"/>
  <c r="CK68" i="10"/>
  <c r="CK69" i="10"/>
  <c r="CK70" i="10"/>
  <c r="CK71" i="10"/>
  <c r="CK72" i="10"/>
  <c r="CK73" i="10"/>
  <c r="CK74" i="10"/>
  <c r="CK75" i="10"/>
  <c r="CK76" i="10"/>
  <c r="CK77" i="10"/>
  <c r="CK78" i="10"/>
  <c r="CK79" i="10"/>
  <c r="CK80" i="10"/>
  <c r="CK81" i="10"/>
  <c r="CK82" i="10"/>
  <c r="CK83" i="10"/>
  <c r="CK5" i="10"/>
  <c r="CI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BU6" i="10"/>
  <c r="BV6" i="10"/>
  <c r="BW6" i="10"/>
  <c r="BX6" i="10"/>
  <c r="BY6" i="10"/>
  <c r="BZ6" i="10"/>
  <c r="CA6" i="10"/>
  <c r="CB6" i="10"/>
  <c r="CC6" i="10"/>
  <c r="CD6" i="10"/>
  <c r="CE6" i="10"/>
  <c r="CF6" i="10"/>
  <c r="CG6" i="10"/>
  <c r="CH6" i="10"/>
  <c r="CI6" i="10"/>
  <c r="BU7" i="10"/>
  <c r="BV7" i="10"/>
  <c r="BW7" i="10"/>
  <c r="BX7" i="10"/>
  <c r="BY7" i="10"/>
  <c r="BZ7" i="10"/>
  <c r="CA7" i="10"/>
  <c r="CB7" i="10"/>
  <c r="CC7" i="10"/>
  <c r="CD7" i="10"/>
  <c r="CE7" i="10"/>
  <c r="CF7" i="10"/>
  <c r="CG7" i="10"/>
  <c r="CH7" i="10"/>
  <c r="CI7" i="10"/>
  <c r="BU8" i="10"/>
  <c r="BV8" i="10"/>
  <c r="BW8" i="10"/>
  <c r="BX8" i="10"/>
  <c r="BY8" i="10"/>
  <c r="BZ8" i="10"/>
  <c r="CA8" i="10"/>
  <c r="CB8" i="10"/>
  <c r="CC8" i="10"/>
  <c r="CD8" i="10"/>
  <c r="CE8" i="10"/>
  <c r="CF8" i="10"/>
  <c r="CG8" i="10"/>
  <c r="CH8" i="10"/>
  <c r="CI8" i="10"/>
  <c r="BU9" i="10"/>
  <c r="BV9" i="10"/>
  <c r="BW9" i="10"/>
  <c r="BX9" i="10"/>
  <c r="BY9" i="10"/>
  <c r="BZ9" i="10"/>
  <c r="CA9" i="10"/>
  <c r="CB9" i="10"/>
  <c r="CC9" i="10"/>
  <c r="CD9" i="10"/>
  <c r="CE9" i="10"/>
  <c r="CF9" i="10"/>
  <c r="CG9" i="10"/>
  <c r="CH9" i="10"/>
  <c r="CI9" i="10"/>
  <c r="BU10" i="10"/>
  <c r="BV10" i="10"/>
  <c r="BW10" i="10"/>
  <c r="BX10" i="10"/>
  <c r="BY10" i="10"/>
  <c r="BZ10" i="10"/>
  <c r="CA10" i="10"/>
  <c r="CB10" i="10"/>
  <c r="CC10" i="10"/>
  <c r="CD10" i="10"/>
  <c r="CE10" i="10"/>
  <c r="CF10" i="10"/>
  <c r="CG10" i="10"/>
  <c r="CH10" i="10"/>
  <c r="CI10" i="10"/>
  <c r="BU11" i="10"/>
  <c r="BV11" i="10"/>
  <c r="BW11" i="10"/>
  <c r="BX11" i="10"/>
  <c r="BY11" i="10"/>
  <c r="BZ11" i="10"/>
  <c r="CA11" i="10"/>
  <c r="CB11" i="10"/>
  <c r="CC11" i="10"/>
  <c r="CD11" i="10"/>
  <c r="CE11" i="10"/>
  <c r="CF11" i="10"/>
  <c r="CG11" i="10"/>
  <c r="CH11" i="10"/>
  <c r="CI11" i="10"/>
  <c r="BU12" i="10"/>
  <c r="BV12" i="10"/>
  <c r="BW12" i="10"/>
  <c r="BX12" i="10"/>
  <c r="BY12" i="10"/>
  <c r="BZ12" i="10"/>
  <c r="CA12" i="10"/>
  <c r="CB12" i="10"/>
  <c r="CC12" i="10"/>
  <c r="CD12" i="10"/>
  <c r="CE12" i="10"/>
  <c r="CF12" i="10"/>
  <c r="CG12" i="10"/>
  <c r="CH12" i="10"/>
  <c r="CI12" i="10"/>
  <c r="BU13" i="10"/>
  <c r="BV13" i="10"/>
  <c r="BW13" i="10"/>
  <c r="BX13" i="10"/>
  <c r="BY13" i="10"/>
  <c r="BZ13" i="10"/>
  <c r="CA13" i="10"/>
  <c r="CB13" i="10"/>
  <c r="CC13" i="10"/>
  <c r="CD13" i="10"/>
  <c r="CE13" i="10"/>
  <c r="CF13" i="10"/>
  <c r="CG13" i="10"/>
  <c r="CH13" i="10"/>
  <c r="CI13" i="10"/>
  <c r="BU14" i="10"/>
  <c r="BV14" i="10"/>
  <c r="BW14" i="10"/>
  <c r="BX14" i="10"/>
  <c r="BY14" i="10"/>
  <c r="BZ14" i="10"/>
  <c r="CA14" i="10"/>
  <c r="CB14" i="10"/>
  <c r="CC14" i="10"/>
  <c r="CD14" i="10"/>
  <c r="CE14" i="10"/>
  <c r="CF14" i="10"/>
  <c r="CG14" i="10"/>
  <c r="CH14" i="10"/>
  <c r="CI14" i="10"/>
  <c r="BU15" i="10"/>
  <c r="BV15" i="10"/>
  <c r="BW15" i="10"/>
  <c r="BX15" i="10"/>
  <c r="BY15" i="10"/>
  <c r="BZ15" i="10"/>
  <c r="CA15" i="10"/>
  <c r="CB15" i="10"/>
  <c r="CC15" i="10"/>
  <c r="CD15" i="10"/>
  <c r="CE15" i="10"/>
  <c r="CF15" i="10"/>
  <c r="CG15" i="10"/>
  <c r="CH15" i="10"/>
  <c r="CI15" i="10"/>
  <c r="BU16" i="10"/>
  <c r="BV16" i="10"/>
  <c r="BW16" i="10"/>
  <c r="BX16" i="10"/>
  <c r="BY16" i="10"/>
  <c r="BZ16" i="10"/>
  <c r="CA16" i="10"/>
  <c r="CB16" i="10"/>
  <c r="CC16" i="10"/>
  <c r="CD16" i="10"/>
  <c r="CE16" i="10"/>
  <c r="CF16" i="10"/>
  <c r="CG16" i="10"/>
  <c r="CH16" i="10"/>
  <c r="CI16" i="10"/>
  <c r="BU17" i="10"/>
  <c r="BV17" i="10"/>
  <c r="BW17" i="10"/>
  <c r="BX17" i="10"/>
  <c r="BY17" i="10"/>
  <c r="BZ17" i="10"/>
  <c r="CA17" i="10"/>
  <c r="CB17" i="10"/>
  <c r="CC17" i="10"/>
  <c r="CD17" i="10"/>
  <c r="CE17" i="10"/>
  <c r="CF17" i="10"/>
  <c r="CG17" i="10"/>
  <c r="CH17" i="10"/>
  <c r="CI17" i="10"/>
  <c r="BU18" i="10"/>
  <c r="BV18" i="10"/>
  <c r="BW18" i="10"/>
  <c r="BX18" i="10"/>
  <c r="BY18" i="10"/>
  <c r="BZ18" i="10"/>
  <c r="CA18" i="10"/>
  <c r="CB18" i="10"/>
  <c r="CC18" i="10"/>
  <c r="CD18" i="10"/>
  <c r="CE18" i="10"/>
  <c r="CF18" i="10"/>
  <c r="CG18" i="10"/>
  <c r="CH18" i="10"/>
  <c r="CI18" i="10"/>
  <c r="BU19" i="10"/>
  <c r="BV19" i="10"/>
  <c r="BW19" i="10"/>
  <c r="BX19" i="10"/>
  <c r="BY19" i="10"/>
  <c r="BZ19" i="10"/>
  <c r="CA19" i="10"/>
  <c r="CB19" i="10"/>
  <c r="CC19" i="10"/>
  <c r="CD19" i="10"/>
  <c r="CE19" i="10"/>
  <c r="CF19" i="10"/>
  <c r="CG19" i="10"/>
  <c r="CH19" i="10"/>
  <c r="CI19" i="10"/>
  <c r="BU20" i="10"/>
  <c r="BV20" i="10"/>
  <c r="BW20" i="10"/>
  <c r="BX20" i="10"/>
  <c r="BY20" i="10"/>
  <c r="BZ20" i="10"/>
  <c r="CA20" i="10"/>
  <c r="CB20" i="10"/>
  <c r="CC20" i="10"/>
  <c r="CD20" i="10"/>
  <c r="CE20" i="10"/>
  <c r="CF20" i="10"/>
  <c r="CG20" i="10"/>
  <c r="CH20" i="10"/>
  <c r="CI20" i="10"/>
  <c r="BU21" i="10"/>
  <c r="BV21" i="10"/>
  <c r="BW21" i="10"/>
  <c r="BX21" i="10"/>
  <c r="BY21" i="10"/>
  <c r="BZ21" i="10"/>
  <c r="CA21" i="10"/>
  <c r="CB21" i="10"/>
  <c r="CC21" i="10"/>
  <c r="CD21" i="10"/>
  <c r="CE21" i="10"/>
  <c r="CF21" i="10"/>
  <c r="CG21" i="10"/>
  <c r="CH21" i="10"/>
  <c r="CI21" i="10"/>
  <c r="BU22" i="10"/>
  <c r="BV22" i="10"/>
  <c r="BW22" i="10"/>
  <c r="BX22" i="10"/>
  <c r="BY22" i="10"/>
  <c r="BZ22" i="10"/>
  <c r="CA22" i="10"/>
  <c r="CB22" i="10"/>
  <c r="CC22" i="10"/>
  <c r="CD22" i="10"/>
  <c r="CE22" i="10"/>
  <c r="CF22" i="10"/>
  <c r="CG22" i="10"/>
  <c r="CH22" i="10"/>
  <c r="CI22" i="10"/>
  <c r="BU23" i="10"/>
  <c r="BV23" i="10"/>
  <c r="BW23" i="10"/>
  <c r="BX23" i="10"/>
  <c r="BY23" i="10"/>
  <c r="BZ23" i="10"/>
  <c r="CA23" i="10"/>
  <c r="CB23" i="10"/>
  <c r="CC23" i="10"/>
  <c r="CD23" i="10"/>
  <c r="CE23" i="10"/>
  <c r="CF23" i="10"/>
  <c r="CG23" i="10"/>
  <c r="CH23" i="10"/>
  <c r="CI23" i="10"/>
  <c r="BU24" i="10"/>
  <c r="BV24" i="10"/>
  <c r="BW24" i="10"/>
  <c r="BX24" i="10"/>
  <c r="BY24" i="10"/>
  <c r="BZ24" i="10"/>
  <c r="CA24" i="10"/>
  <c r="CB24" i="10"/>
  <c r="CC24" i="10"/>
  <c r="CD24" i="10"/>
  <c r="CE24" i="10"/>
  <c r="CF24" i="10"/>
  <c r="CG24" i="10"/>
  <c r="CH24" i="10"/>
  <c r="CI24" i="10"/>
  <c r="BU25" i="10"/>
  <c r="BV25" i="10"/>
  <c r="BW25" i="10"/>
  <c r="BX25" i="10"/>
  <c r="BY25" i="10"/>
  <c r="BZ25" i="10"/>
  <c r="CA25" i="10"/>
  <c r="CB25" i="10"/>
  <c r="CC25" i="10"/>
  <c r="CD25" i="10"/>
  <c r="CE25" i="10"/>
  <c r="CF25" i="10"/>
  <c r="CG25" i="10"/>
  <c r="CH25" i="10"/>
  <c r="CI25" i="10"/>
  <c r="BU26" i="10"/>
  <c r="BV26" i="10"/>
  <c r="BW26" i="10"/>
  <c r="BX26" i="10"/>
  <c r="BY26" i="10"/>
  <c r="BZ26" i="10"/>
  <c r="CA26" i="10"/>
  <c r="CB26" i="10"/>
  <c r="CC26" i="10"/>
  <c r="CD26" i="10"/>
  <c r="CE26" i="10"/>
  <c r="CF26" i="10"/>
  <c r="CG26" i="10"/>
  <c r="CH26" i="10"/>
  <c r="CI26" i="10"/>
  <c r="BU27" i="10"/>
  <c r="BV27" i="10"/>
  <c r="BW27" i="10"/>
  <c r="BX27" i="10"/>
  <c r="BY27" i="10"/>
  <c r="BZ27" i="10"/>
  <c r="CA27" i="10"/>
  <c r="CB27" i="10"/>
  <c r="CC27" i="10"/>
  <c r="CD27" i="10"/>
  <c r="CE27" i="10"/>
  <c r="CF27" i="10"/>
  <c r="CG27" i="10"/>
  <c r="CH27" i="10"/>
  <c r="CI27" i="10"/>
  <c r="BU28" i="10"/>
  <c r="BV28" i="10"/>
  <c r="BW28" i="10"/>
  <c r="BX28" i="10"/>
  <c r="BY28" i="10"/>
  <c r="BZ28" i="10"/>
  <c r="CA28" i="10"/>
  <c r="CB28" i="10"/>
  <c r="CC28" i="10"/>
  <c r="CD28" i="10"/>
  <c r="CE28" i="10"/>
  <c r="CF28" i="10"/>
  <c r="CG28" i="10"/>
  <c r="CH28" i="10"/>
  <c r="CI28" i="10"/>
  <c r="BU29" i="10"/>
  <c r="BV29" i="10"/>
  <c r="BW29" i="10"/>
  <c r="BX29" i="10"/>
  <c r="BY29" i="10"/>
  <c r="BZ29" i="10"/>
  <c r="CA29" i="10"/>
  <c r="CB29" i="10"/>
  <c r="CC29" i="10"/>
  <c r="CD29" i="10"/>
  <c r="CE29" i="10"/>
  <c r="CF29" i="10"/>
  <c r="CG29" i="10"/>
  <c r="CH29" i="10"/>
  <c r="CI29" i="10"/>
  <c r="BU30" i="10"/>
  <c r="BV30" i="10"/>
  <c r="BW30" i="10"/>
  <c r="BX30" i="10"/>
  <c r="BY30" i="10"/>
  <c r="BZ30" i="10"/>
  <c r="CA30" i="10"/>
  <c r="CB30" i="10"/>
  <c r="CC30" i="10"/>
  <c r="CD30" i="10"/>
  <c r="CE30" i="10"/>
  <c r="CF30" i="10"/>
  <c r="CG30" i="10"/>
  <c r="CH30" i="10"/>
  <c r="CI30" i="10"/>
  <c r="BU31" i="10"/>
  <c r="BV31" i="10"/>
  <c r="BW31" i="10"/>
  <c r="BX31" i="10"/>
  <c r="BY31" i="10"/>
  <c r="BZ31" i="10"/>
  <c r="CA31" i="10"/>
  <c r="CB31" i="10"/>
  <c r="CC31" i="10"/>
  <c r="CD31" i="10"/>
  <c r="CE31" i="10"/>
  <c r="CF31" i="10"/>
  <c r="CG31" i="10"/>
  <c r="CH31" i="10"/>
  <c r="CI31" i="10"/>
  <c r="BU32" i="10"/>
  <c r="BV32" i="10"/>
  <c r="BW32" i="10"/>
  <c r="BX32" i="10"/>
  <c r="BY32" i="10"/>
  <c r="BZ32" i="10"/>
  <c r="CA32" i="10"/>
  <c r="CB32" i="10"/>
  <c r="CC32" i="10"/>
  <c r="CD32" i="10"/>
  <c r="CE32" i="10"/>
  <c r="CF32" i="10"/>
  <c r="CG32" i="10"/>
  <c r="CH32" i="10"/>
  <c r="CI32" i="10"/>
  <c r="BU33" i="10"/>
  <c r="BV33" i="10"/>
  <c r="BW33" i="10"/>
  <c r="BX33" i="10"/>
  <c r="BY33" i="10"/>
  <c r="BZ33" i="10"/>
  <c r="CA33" i="10"/>
  <c r="CB33" i="10"/>
  <c r="CC33" i="10"/>
  <c r="CD33" i="10"/>
  <c r="CE33" i="10"/>
  <c r="CF33" i="10"/>
  <c r="CG33" i="10"/>
  <c r="CH33" i="10"/>
  <c r="CI33" i="10"/>
  <c r="BU34" i="10"/>
  <c r="BV34" i="10"/>
  <c r="BW34" i="10"/>
  <c r="BX34" i="10"/>
  <c r="BY34" i="10"/>
  <c r="BZ34" i="10"/>
  <c r="CA34" i="10"/>
  <c r="CB34" i="10"/>
  <c r="CC34" i="10"/>
  <c r="CD34" i="10"/>
  <c r="CE34" i="10"/>
  <c r="CF34" i="10"/>
  <c r="CG34" i="10"/>
  <c r="CH34" i="10"/>
  <c r="CI34" i="10"/>
  <c r="BU35" i="10"/>
  <c r="BV35" i="10"/>
  <c r="BW35" i="10"/>
  <c r="BX35" i="10"/>
  <c r="BY35" i="10"/>
  <c r="BZ35" i="10"/>
  <c r="CA35" i="10"/>
  <c r="CB35" i="10"/>
  <c r="CC35" i="10"/>
  <c r="CD35" i="10"/>
  <c r="CE35" i="10"/>
  <c r="CF35" i="10"/>
  <c r="CG35" i="10"/>
  <c r="CH35" i="10"/>
  <c r="CI35" i="10"/>
  <c r="BU36" i="10"/>
  <c r="BV36" i="10"/>
  <c r="BW36" i="10"/>
  <c r="BX36" i="10"/>
  <c r="BY36" i="10"/>
  <c r="BZ36" i="10"/>
  <c r="CA36" i="10"/>
  <c r="CB36" i="10"/>
  <c r="CC36" i="10"/>
  <c r="CD36" i="10"/>
  <c r="CE36" i="10"/>
  <c r="CF36" i="10"/>
  <c r="CG36" i="10"/>
  <c r="CH36" i="10"/>
  <c r="CI36" i="10"/>
  <c r="BU37" i="10"/>
  <c r="BV37" i="10"/>
  <c r="BW37" i="10"/>
  <c r="BX37" i="10"/>
  <c r="BY37" i="10"/>
  <c r="BZ37" i="10"/>
  <c r="CA37" i="10"/>
  <c r="CB37" i="10"/>
  <c r="CC37" i="10"/>
  <c r="CD37" i="10"/>
  <c r="CE37" i="10"/>
  <c r="CF37" i="10"/>
  <c r="CG37" i="10"/>
  <c r="CH37" i="10"/>
  <c r="CI37" i="10"/>
  <c r="BU38" i="10"/>
  <c r="BV38" i="10"/>
  <c r="BW38" i="10"/>
  <c r="BX38" i="10"/>
  <c r="BY38" i="10"/>
  <c r="BZ38" i="10"/>
  <c r="CA38" i="10"/>
  <c r="CB38" i="10"/>
  <c r="CC38" i="10"/>
  <c r="CD38" i="10"/>
  <c r="CE38" i="10"/>
  <c r="CF38" i="10"/>
  <c r="CG38" i="10"/>
  <c r="CH38" i="10"/>
  <c r="CI38" i="10"/>
  <c r="BU39" i="10"/>
  <c r="BV39" i="10"/>
  <c r="BW39" i="10"/>
  <c r="BX39" i="10"/>
  <c r="BY39" i="10"/>
  <c r="BZ39" i="10"/>
  <c r="CA39" i="10"/>
  <c r="CB39" i="10"/>
  <c r="CC39" i="10"/>
  <c r="CD39" i="10"/>
  <c r="CE39" i="10"/>
  <c r="CF39" i="10"/>
  <c r="CG39" i="10"/>
  <c r="CH39" i="10"/>
  <c r="CI39" i="10"/>
  <c r="BU40" i="10"/>
  <c r="BV40" i="10"/>
  <c r="BW40" i="10"/>
  <c r="BX40" i="10"/>
  <c r="BY40" i="10"/>
  <c r="BZ40" i="10"/>
  <c r="CA40" i="10"/>
  <c r="CB40" i="10"/>
  <c r="CC40" i="10"/>
  <c r="CD40" i="10"/>
  <c r="CE40" i="10"/>
  <c r="CF40" i="10"/>
  <c r="CG40" i="10"/>
  <c r="CH40" i="10"/>
  <c r="CI40" i="10"/>
  <c r="BU41" i="10"/>
  <c r="BV41" i="10"/>
  <c r="BW41" i="10"/>
  <c r="BX41" i="10"/>
  <c r="BY41" i="10"/>
  <c r="BZ41" i="10"/>
  <c r="CA41" i="10"/>
  <c r="CB41" i="10"/>
  <c r="CC41" i="10"/>
  <c r="CD41" i="10"/>
  <c r="CE41" i="10"/>
  <c r="CF41" i="10"/>
  <c r="CG41" i="10"/>
  <c r="CH41" i="10"/>
  <c r="CI41" i="10"/>
  <c r="BU42" i="10"/>
  <c r="BV42" i="10"/>
  <c r="BW42" i="10"/>
  <c r="BX42" i="10"/>
  <c r="BY42" i="10"/>
  <c r="BZ42" i="10"/>
  <c r="CA42" i="10"/>
  <c r="CB42" i="10"/>
  <c r="CC42" i="10"/>
  <c r="CD42" i="10"/>
  <c r="CE42" i="10"/>
  <c r="CF42" i="10"/>
  <c r="CG42" i="10"/>
  <c r="CH42" i="10"/>
  <c r="CI42" i="10"/>
  <c r="BU43" i="10"/>
  <c r="BV43" i="10"/>
  <c r="BW43" i="10"/>
  <c r="BX43" i="10"/>
  <c r="BY43" i="10"/>
  <c r="BZ43" i="10"/>
  <c r="CA43" i="10"/>
  <c r="CB43" i="10"/>
  <c r="CC43" i="10"/>
  <c r="CD43" i="10"/>
  <c r="CE43" i="10"/>
  <c r="CF43" i="10"/>
  <c r="CG43" i="10"/>
  <c r="CH43" i="10"/>
  <c r="CI43" i="10"/>
  <c r="BU44" i="10"/>
  <c r="BV44" i="10"/>
  <c r="BW44" i="10"/>
  <c r="BX44" i="10"/>
  <c r="BY44" i="10"/>
  <c r="BZ44" i="10"/>
  <c r="CA44" i="10"/>
  <c r="CB44" i="10"/>
  <c r="CC44" i="10"/>
  <c r="CD44" i="10"/>
  <c r="CE44" i="10"/>
  <c r="CF44" i="10"/>
  <c r="CG44" i="10"/>
  <c r="CH44" i="10"/>
  <c r="CI44" i="10"/>
  <c r="BU45" i="10"/>
  <c r="BV45" i="10"/>
  <c r="BW45" i="10"/>
  <c r="BX45" i="10"/>
  <c r="BY45" i="10"/>
  <c r="BZ45" i="10"/>
  <c r="CA45" i="10"/>
  <c r="CB45" i="10"/>
  <c r="CC45" i="10"/>
  <c r="CD45" i="10"/>
  <c r="CE45" i="10"/>
  <c r="CF45" i="10"/>
  <c r="CG45" i="10"/>
  <c r="CH45" i="10"/>
  <c r="CI45" i="10"/>
  <c r="BU46" i="10"/>
  <c r="BV46" i="10"/>
  <c r="BW46" i="10"/>
  <c r="BX46" i="10"/>
  <c r="BY46" i="10"/>
  <c r="BZ46" i="10"/>
  <c r="CA46" i="10"/>
  <c r="CB46" i="10"/>
  <c r="CC46" i="10"/>
  <c r="CD46" i="10"/>
  <c r="CE46" i="10"/>
  <c r="CF46" i="10"/>
  <c r="CG46" i="10"/>
  <c r="CH46" i="10"/>
  <c r="CI46" i="10"/>
  <c r="BU47" i="10"/>
  <c r="BV47" i="10"/>
  <c r="BW47" i="10"/>
  <c r="BX47" i="10"/>
  <c r="BY47" i="10"/>
  <c r="BZ47" i="10"/>
  <c r="CA47" i="10"/>
  <c r="CB47" i="10"/>
  <c r="CC47" i="10"/>
  <c r="CD47" i="10"/>
  <c r="CE47" i="10"/>
  <c r="CF47" i="10"/>
  <c r="CG47" i="10"/>
  <c r="CH47" i="10"/>
  <c r="CI47" i="10"/>
  <c r="BU48" i="10"/>
  <c r="BV48" i="10"/>
  <c r="BW48" i="10"/>
  <c r="BX48" i="10"/>
  <c r="BY48" i="10"/>
  <c r="BZ48" i="10"/>
  <c r="CA48" i="10"/>
  <c r="CB48" i="10"/>
  <c r="CC48" i="10"/>
  <c r="CD48" i="10"/>
  <c r="CE48" i="10"/>
  <c r="CF48" i="10"/>
  <c r="CG48" i="10"/>
  <c r="CH48" i="10"/>
  <c r="CI48" i="10"/>
  <c r="BU49" i="10"/>
  <c r="BV49" i="10"/>
  <c r="BW49" i="10"/>
  <c r="BX49" i="10"/>
  <c r="BY49" i="10"/>
  <c r="BZ49" i="10"/>
  <c r="CA49" i="10"/>
  <c r="CB49" i="10"/>
  <c r="CC49" i="10"/>
  <c r="CD49" i="10"/>
  <c r="CE49" i="10"/>
  <c r="CF49" i="10"/>
  <c r="CG49" i="10"/>
  <c r="CH49" i="10"/>
  <c r="CI49" i="10"/>
  <c r="BU50" i="10"/>
  <c r="BV50" i="10"/>
  <c r="BW50" i="10"/>
  <c r="BX50" i="10"/>
  <c r="BY50" i="10"/>
  <c r="BZ50" i="10"/>
  <c r="CA50" i="10"/>
  <c r="CB50" i="10"/>
  <c r="CC50" i="10"/>
  <c r="CD50" i="10"/>
  <c r="CE50" i="10"/>
  <c r="CF50" i="10"/>
  <c r="CG50" i="10"/>
  <c r="CH50" i="10"/>
  <c r="CI50" i="10"/>
  <c r="BU51" i="10"/>
  <c r="BV51" i="10"/>
  <c r="BW51" i="10"/>
  <c r="BX51" i="10"/>
  <c r="BY51" i="10"/>
  <c r="BZ51" i="10"/>
  <c r="CA51" i="10"/>
  <c r="CB51" i="10"/>
  <c r="CC51" i="10"/>
  <c r="CD51" i="10"/>
  <c r="CE51" i="10"/>
  <c r="CF51" i="10"/>
  <c r="CG51" i="10"/>
  <c r="CH51" i="10"/>
  <c r="CI51" i="10"/>
  <c r="BU52" i="10"/>
  <c r="BV52" i="10"/>
  <c r="BW52" i="10"/>
  <c r="BX52" i="10"/>
  <c r="BY52" i="10"/>
  <c r="BZ52" i="10"/>
  <c r="CA52" i="10"/>
  <c r="CB52" i="10"/>
  <c r="CC52" i="10"/>
  <c r="CD52" i="10"/>
  <c r="CE52" i="10"/>
  <c r="CF52" i="10"/>
  <c r="CG52" i="10"/>
  <c r="CH52" i="10"/>
  <c r="CI52" i="10"/>
  <c r="BU53" i="10"/>
  <c r="BV53" i="10"/>
  <c r="BW53" i="10"/>
  <c r="BX53" i="10"/>
  <c r="BY53" i="10"/>
  <c r="BZ53" i="10"/>
  <c r="CA53" i="10"/>
  <c r="CB53" i="10"/>
  <c r="CC53" i="10"/>
  <c r="CD53" i="10"/>
  <c r="CE53" i="10"/>
  <c r="CF53" i="10"/>
  <c r="CG53" i="10"/>
  <c r="CH53" i="10"/>
  <c r="CI53" i="10"/>
  <c r="BU54" i="10"/>
  <c r="BV54" i="10"/>
  <c r="BW54" i="10"/>
  <c r="BX54" i="10"/>
  <c r="BY54" i="10"/>
  <c r="BZ54" i="10"/>
  <c r="CA54" i="10"/>
  <c r="CB54" i="10"/>
  <c r="CC54" i="10"/>
  <c r="CD54" i="10"/>
  <c r="CE54" i="10"/>
  <c r="CF54" i="10"/>
  <c r="CG54" i="10"/>
  <c r="CH54" i="10"/>
  <c r="CI54" i="10"/>
  <c r="BU55" i="10"/>
  <c r="BV55" i="10"/>
  <c r="BW55" i="10"/>
  <c r="BX55" i="10"/>
  <c r="BY55" i="10"/>
  <c r="BZ55" i="10"/>
  <c r="CA55" i="10"/>
  <c r="CB55" i="10"/>
  <c r="CC55" i="10"/>
  <c r="CD55" i="10"/>
  <c r="CE55" i="10"/>
  <c r="CF55" i="10"/>
  <c r="CG55" i="10"/>
  <c r="CH55" i="10"/>
  <c r="CI55" i="10"/>
  <c r="BU56" i="10"/>
  <c r="BV56" i="10"/>
  <c r="BW56" i="10"/>
  <c r="BX56" i="10"/>
  <c r="BY56" i="10"/>
  <c r="BZ56" i="10"/>
  <c r="CA56" i="10"/>
  <c r="CB56" i="10"/>
  <c r="CC56" i="10"/>
  <c r="CD56" i="10"/>
  <c r="CE56" i="10"/>
  <c r="CF56" i="10"/>
  <c r="CG56" i="10"/>
  <c r="CH56" i="10"/>
  <c r="CI56" i="10"/>
  <c r="BU57" i="10"/>
  <c r="BV57" i="10"/>
  <c r="BW57" i="10"/>
  <c r="BX57" i="10"/>
  <c r="BY57" i="10"/>
  <c r="BZ57" i="10"/>
  <c r="CA57" i="10"/>
  <c r="CB57" i="10"/>
  <c r="CC57" i="10"/>
  <c r="CD57" i="10"/>
  <c r="CE57" i="10"/>
  <c r="CF57" i="10"/>
  <c r="CG57" i="10"/>
  <c r="CH57" i="10"/>
  <c r="CI57" i="10"/>
  <c r="BU58" i="10"/>
  <c r="BV58" i="10"/>
  <c r="BW58" i="10"/>
  <c r="BX58" i="10"/>
  <c r="BY58" i="10"/>
  <c r="BZ58" i="10"/>
  <c r="CA58" i="10"/>
  <c r="CB58" i="10"/>
  <c r="CC58" i="10"/>
  <c r="CD58" i="10"/>
  <c r="CE58" i="10"/>
  <c r="CF58" i="10"/>
  <c r="CG58" i="10"/>
  <c r="CH58" i="10"/>
  <c r="CI58" i="10"/>
  <c r="BU59" i="10"/>
  <c r="BV59" i="10"/>
  <c r="BW59" i="10"/>
  <c r="BX59" i="10"/>
  <c r="BY59" i="10"/>
  <c r="BZ59" i="10"/>
  <c r="CA59" i="10"/>
  <c r="CB59" i="10"/>
  <c r="CC59" i="10"/>
  <c r="CD59" i="10"/>
  <c r="CE59" i="10"/>
  <c r="CF59" i="10"/>
  <c r="CG59" i="10"/>
  <c r="CH59" i="10"/>
  <c r="CI59" i="10"/>
  <c r="BU60" i="10"/>
  <c r="BV60" i="10"/>
  <c r="BW60" i="10"/>
  <c r="BX60" i="10"/>
  <c r="BY60" i="10"/>
  <c r="BZ60" i="10"/>
  <c r="CA60" i="10"/>
  <c r="CB60" i="10"/>
  <c r="CC60" i="10"/>
  <c r="CD60" i="10"/>
  <c r="CE60" i="10"/>
  <c r="CF60" i="10"/>
  <c r="CG60" i="10"/>
  <c r="CH60" i="10"/>
  <c r="CI60" i="10"/>
  <c r="BU61" i="10"/>
  <c r="BV61" i="10"/>
  <c r="BW61" i="10"/>
  <c r="BX61" i="10"/>
  <c r="BY61" i="10"/>
  <c r="BZ61" i="10"/>
  <c r="CA61" i="10"/>
  <c r="CB61" i="10"/>
  <c r="CC61" i="10"/>
  <c r="CD61" i="10"/>
  <c r="CE61" i="10"/>
  <c r="CF61" i="10"/>
  <c r="CG61" i="10"/>
  <c r="CH61" i="10"/>
  <c r="CI61" i="10"/>
  <c r="BU62" i="10"/>
  <c r="BV62" i="10"/>
  <c r="BW62" i="10"/>
  <c r="BX62" i="10"/>
  <c r="BY62" i="10"/>
  <c r="BZ62" i="10"/>
  <c r="CA62" i="10"/>
  <c r="CB62" i="10"/>
  <c r="CC62" i="10"/>
  <c r="CD62" i="10"/>
  <c r="CE62" i="10"/>
  <c r="CF62" i="10"/>
  <c r="CG62" i="10"/>
  <c r="CH62" i="10"/>
  <c r="CI62" i="10"/>
  <c r="BU63" i="10"/>
  <c r="BV63" i="10"/>
  <c r="BW63" i="10"/>
  <c r="BX63" i="10"/>
  <c r="BY63" i="10"/>
  <c r="BZ63" i="10"/>
  <c r="CA63" i="10"/>
  <c r="CB63" i="10"/>
  <c r="CC63" i="10"/>
  <c r="CD63" i="10"/>
  <c r="CE63" i="10"/>
  <c r="CF63" i="10"/>
  <c r="CG63" i="10"/>
  <c r="CH63" i="10"/>
  <c r="CI63" i="10"/>
  <c r="BU64" i="10"/>
  <c r="BV64" i="10"/>
  <c r="BW64" i="10"/>
  <c r="BX64" i="10"/>
  <c r="BY64" i="10"/>
  <c r="BZ64" i="10"/>
  <c r="CA64" i="10"/>
  <c r="CB64" i="10"/>
  <c r="CC64" i="10"/>
  <c r="CD64" i="10"/>
  <c r="CE64" i="10"/>
  <c r="CF64" i="10"/>
  <c r="CG64" i="10"/>
  <c r="CH64" i="10"/>
  <c r="CI64" i="10"/>
  <c r="BU65" i="10"/>
  <c r="BV65" i="10"/>
  <c r="BW65" i="10"/>
  <c r="BX65" i="10"/>
  <c r="BY65" i="10"/>
  <c r="BZ65" i="10"/>
  <c r="CA65" i="10"/>
  <c r="CB65" i="10"/>
  <c r="CC65" i="10"/>
  <c r="CD65" i="10"/>
  <c r="CE65" i="10"/>
  <c r="CF65" i="10"/>
  <c r="CG65" i="10"/>
  <c r="CH65" i="10"/>
  <c r="CI65" i="10"/>
  <c r="BU66" i="10"/>
  <c r="BV66" i="10"/>
  <c r="BW66" i="10"/>
  <c r="BX66" i="10"/>
  <c r="BY66" i="10"/>
  <c r="BZ66" i="10"/>
  <c r="CA66" i="10"/>
  <c r="CB66" i="10"/>
  <c r="CC66" i="10"/>
  <c r="CD66" i="10"/>
  <c r="CE66" i="10"/>
  <c r="CF66" i="10"/>
  <c r="CG66" i="10"/>
  <c r="CH66" i="10"/>
  <c r="CI66" i="10"/>
  <c r="BU67" i="10"/>
  <c r="BV67" i="10"/>
  <c r="BW67" i="10"/>
  <c r="BX67" i="10"/>
  <c r="BY67" i="10"/>
  <c r="BZ67" i="10"/>
  <c r="CA67" i="10"/>
  <c r="CB67" i="10"/>
  <c r="CC67" i="10"/>
  <c r="CD67" i="10"/>
  <c r="CE67" i="10"/>
  <c r="CF67" i="10"/>
  <c r="CG67" i="10"/>
  <c r="CH67" i="10"/>
  <c r="CI67" i="10"/>
  <c r="BU68" i="10"/>
  <c r="BV68" i="10"/>
  <c r="BW68" i="10"/>
  <c r="BX68" i="10"/>
  <c r="BY68" i="10"/>
  <c r="BZ68" i="10"/>
  <c r="CA68" i="10"/>
  <c r="CB68" i="10"/>
  <c r="CC68" i="10"/>
  <c r="CD68" i="10"/>
  <c r="CE68" i="10"/>
  <c r="CF68" i="10"/>
  <c r="CG68" i="10"/>
  <c r="CH68" i="10"/>
  <c r="CI68" i="10"/>
  <c r="BU69" i="10"/>
  <c r="BV69" i="10"/>
  <c r="BW69" i="10"/>
  <c r="BX69" i="10"/>
  <c r="BY69" i="10"/>
  <c r="BZ69" i="10"/>
  <c r="CA69" i="10"/>
  <c r="CB69" i="10"/>
  <c r="CC69" i="10"/>
  <c r="CD69" i="10"/>
  <c r="CE69" i="10"/>
  <c r="CF69" i="10"/>
  <c r="CG69" i="10"/>
  <c r="CH69" i="10"/>
  <c r="CI69" i="10"/>
  <c r="BU70" i="10"/>
  <c r="BV70" i="10"/>
  <c r="BW70" i="10"/>
  <c r="BX70" i="10"/>
  <c r="BY70" i="10"/>
  <c r="BZ70" i="10"/>
  <c r="CA70" i="10"/>
  <c r="CB70" i="10"/>
  <c r="CC70" i="10"/>
  <c r="CD70" i="10"/>
  <c r="CE70" i="10"/>
  <c r="CF70" i="10"/>
  <c r="CG70" i="10"/>
  <c r="CH70" i="10"/>
  <c r="CI70" i="10"/>
  <c r="BU71" i="10"/>
  <c r="BV71" i="10"/>
  <c r="BW71" i="10"/>
  <c r="BX71" i="10"/>
  <c r="BY71" i="10"/>
  <c r="BZ71" i="10"/>
  <c r="CA71" i="10"/>
  <c r="CB71" i="10"/>
  <c r="CC71" i="10"/>
  <c r="CD71" i="10"/>
  <c r="CE71" i="10"/>
  <c r="CF71" i="10"/>
  <c r="CG71" i="10"/>
  <c r="CH71" i="10"/>
  <c r="CI71" i="10"/>
  <c r="BU72" i="10"/>
  <c r="BV72" i="10"/>
  <c r="BW72" i="10"/>
  <c r="BX72" i="10"/>
  <c r="BY72" i="10"/>
  <c r="BZ72" i="10"/>
  <c r="CA72" i="10"/>
  <c r="CB72" i="10"/>
  <c r="CC72" i="10"/>
  <c r="CD72" i="10"/>
  <c r="CE72" i="10"/>
  <c r="CF72" i="10"/>
  <c r="CG72" i="10"/>
  <c r="CH72" i="10"/>
  <c r="CI72" i="10"/>
  <c r="BU73" i="10"/>
  <c r="BV73" i="10"/>
  <c r="BW73" i="10"/>
  <c r="BX73" i="10"/>
  <c r="BY73" i="10"/>
  <c r="BZ73" i="10"/>
  <c r="CA73" i="10"/>
  <c r="CB73" i="10"/>
  <c r="CC73" i="10"/>
  <c r="CD73" i="10"/>
  <c r="CE73" i="10"/>
  <c r="CF73" i="10"/>
  <c r="CG73" i="10"/>
  <c r="CH73" i="10"/>
  <c r="CI73" i="10"/>
  <c r="BU74" i="10"/>
  <c r="BV74" i="10"/>
  <c r="BW74" i="10"/>
  <c r="BX74" i="10"/>
  <c r="BY74" i="10"/>
  <c r="BZ74" i="10"/>
  <c r="CA74" i="10"/>
  <c r="CB74" i="10"/>
  <c r="CC74" i="10"/>
  <c r="CD74" i="10"/>
  <c r="CE74" i="10"/>
  <c r="CF74" i="10"/>
  <c r="CG74" i="10"/>
  <c r="CH74" i="10"/>
  <c r="CI74" i="10"/>
  <c r="BU75" i="10"/>
  <c r="BV75" i="10"/>
  <c r="BW75" i="10"/>
  <c r="BX75" i="10"/>
  <c r="BY75" i="10"/>
  <c r="BZ75" i="10"/>
  <c r="CA75" i="10"/>
  <c r="CB75" i="10"/>
  <c r="CC75" i="10"/>
  <c r="CD75" i="10"/>
  <c r="CE75" i="10"/>
  <c r="CF75" i="10"/>
  <c r="CG75" i="10"/>
  <c r="CH75" i="10"/>
  <c r="CI75" i="10"/>
  <c r="BU76" i="10"/>
  <c r="BV76" i="10"/>
  <c r="BW76" i="10"/>
  <c r="BX76" i="10"/>
  <c r="BY76" i="10"/>
  <c r="BZ76" i="10"/>
  <c r="CA76" i="10"/>
  <c r="CB76" i="10"/>
  <c r="CC76" i="10"/>
  <c r="CD76" i="10"/>
  <c r="CE76" i="10"/>
  <c r="CF76" i="10"/>
  <c r="CG76" i="10"/>
  <c r="CH76" i="10"/>
  <c r="CI76" i="10"/>
  <c r="BU77" i="10"/>
  <c r="BV77" i="10"/>
  <c r="BW77" i="10"/>
  <c r="BX77" i="10"/>
  <c r="BY77" i="10"/>
  <c r="BZ77" i="10"/>
  <c r="CA77" i="10"/>
  <c r="CB77" i="10"/>
  <c r="CC77" i="10"/>
  <c r="CD77" i="10"/>
  <c r="CE77" i="10"/>
  <c r="CF77" i="10"/>
  <c r="CG77" i="10"/>
  <c r="CH77" i="10"/>
  <c r="CI77" i="10"/>
  <c r="BU78" i="10"/>
  <c r="BV78" i="10"/>
  <c r="BW78" i="10"/>
  <c r="BX78" i="10"/>
  <c r="BY78" i="10"/>
  <c r="BZ78" i="10"/>
  <c r="CA78" i="10"/>
  <c r="CB78" i="10"/>
  <c r="CC78" i="10"/>
  <c r="CD78" i="10"/>
  <c r="CE78" i="10"/>
  <c r="CF78" i="10"/>
  <c r="CG78" i="10"/>
  <c r="CH78" i="10"/>
  <c r="CI78" i="10"/>
  <c r="BU79" i="10"/>
  <c r="BV79" i="10"/>
  <c r="BW79" i="10"/>
  <c r="BX79" i="10"/>
  <c r="BY79" i="10"/>
  <c r="BZ79" i="10"/>
  <c r="CA79" i="10"/>
  <c r="CB79" i="10"/>
  <c r="CC79" i="10"/>
  <c r="CD79" i="10"/>
  <c r="CE79" i="10"/>
  <c r="CF79" i="10"/>
  <c r="CG79" i="10"/>
  <c r="CH79" i="10"/>
  <c r="CI79" i="10"/>
  <c r="BU80" i="10"/>
  <c r="BV80" i="10"/>
  <c r="BW80" i="10"/>
  <c r="BX80" i="10"/>
  <c r="BY80" i="10"/>
  <c r="BZ80" i="10"/>
  <c r="CA80" i="10"/>
  <c r="CB80" i="10"/>
  <c r="CC80" i="10"/>
  <c r="CD80" i="10"/>
  <c r="CE80" i="10"/>
  <c r="CF80" i="10"/>
  <c r="CG80" i="10"/>
  <c r="CH80" i="10"/>
  <c r="CI80" i="10"/>
  <c r="BU81" i="10"/>
  <c r="BV81" i="10"/>
  <c r="BW81" i="10"/>
  <c r="BX81" i="10"/>
  <c r="BY81" i="10"/>
  <c r="BZ81" i="10"/>
  <c r="CA81" i="10"/>
  <c r="CB81" i="10"/>
  <c r="CC81" i="10"/>
  <c r="CD81" i="10"/>
  <c r="CE81" i="10"/>
  <c r="CF81" i="10"/>
  <c r="CG81" i="10"/>
  <c r="CH81" i="10"/>
  <c r="CI81" i="10"/>
  <c r="BU82" i="10"/>
  <c r="BV82" i="10"/>
  <c r="BW82" i="10"/>
  <c r="BX82" i="10"/>
  <c r="BY82" i="10"/>
  <c r="BZ82" i="10"/>
  <c r="CA82" i="10"/>
  <c r="CB82" i="10"/>
  <c r="CC82" i="10"/>
  <c r="CD82" i="10"/>
  <c r="CE82" i="10"/>
  <c r="CF82" i="10"/>
  <c r="CG82" i="10"/>
  <c r="CH82" i="10"/>
  <c r="CI82" i="10"/>
  <c r="BU83" i="10"/>
  <c r="BV83" i="10"/>
  <c r="BW83" i="10"/>
  <c r="BX83" i="10"/>
  <c r="BY83" i="10"/>
  <c r="BZ83" i="10"/>
  <c r="CA83" i="10"/>
  <c r="CB83" i="10"/>
  <c r="CC83" i="10"/>
  <c r="CD83" i="10"/>
  <c r="CE83" i="10"/>
  <c r="CF83" i="10"/>
  <c r="CG83" i="10"/>
  <c r="CH83" i="10"/>
  <c r="CI83" i="10"/>
  <c r="BT6" i="10"/>
  <c r="BT7" i="10"/>
  <c r="BT8" i="10"/>
  <c r="BT9" i="10"/>
  <c r="BT10" i="10"/>
  <c r="BT11" i="10"/>
  <c r="BT12" i="10"/>
  <c r="BT13" i="10"/>
  <c r="BT14" i="10"/>
  <c r="BT15" i="10"/>
  <c r="BT16" i="10"/>
  <c r="BT17" i="10"/>
  <c r="BT18" i="10"/>
  <c r="BT19" i="10"/>
  <c r="BT20" i="10"/>
  <c r="BT21" i="10"/>
  <c r="BT22" i="10"/>
  <c r="BT23" i="10"/>
  <c r="BT24" i="10"/>
  <c r="BT25" i="10"/>
  <c r="BT26" i="10"/>
  <c r="BT27" i="10"/>
  <c r="BT28" i="10"/>
  <c r="BT29" i="10"/>
  <c r="BT30" i="10"/>
  <c r="BT31" i="10"/>
  <c r="BT32" i="10"/>
  <c r="BT33" i="10"/>
  <c r="BT34" i="10"/>
  <c r="BT35" i="10"/>
  <c r="BT36" i="10"/>
  <c r="BT37" i="10"/>
  <c r="BT38" i="10"/>
  <c r="BT39" i="10"/>
  <c r="BT40" i="10"/>
  <c r="BT41" i="10"/>
  <c r="BT42" i="10"/>
  <c r="BT43" i="10"/>
  <c r="BT44" i="10"/>
  <c r="BT45" i="10"/>
  <c r="BT46" i="10"/>
  <c r="BT47" i="10"/>
  <c r="BT48" i="10"/>
  <c r="BT49" i="10"/>
  <c r="BT50" i="10"/>
  <c r="BT51" i="10"/>
  <c r="BT52" i="10"/>
  <c r="BT53" i="10"/>
  <c r="BT54" i="10"/>
  <c r="BT55" i="10"/>
  <c r="BT56" i="10"/>
  <c r="BT57" i="10"/>
  <c r="BT58" i="10"/>
  <c r="BT59" i="10"/>
  <c r="BT60" i="10"/>
  <c r="BT61" i="10"/>
  <c r="BT62" i="10"/>
  <c r="BT63" i="10"/>
  <c r="BT64" i="10"/>
  <c r="BT65" i="10"/>
  <c r="BT66" i="10"/>
  <c r="BT67" i="10"/>
  <c r="BT68" i="10"/>
  <c r="BT69" i="10"/>
  <c r="BT70" i="10"/>
  <c r="BT71" i="10"/>
  <c r="BT72" i="10"/>
  <c r="BT73" i="10"/>
  <c r="BT74" i="10"/>
  <c r="BT75" i="10"/>
  <c r="BT76" i="10"/>
  <c r="BT77" i="10"/>
  <c r="BT78" i="10"/>
  <c r="BT79" i="10"/>
  <c r="BT80" i="10"/>
  <c r="BT81" i="10"/>
  <c r="BT82" i="10"/>
  <c r="BT83" i="10"/>
  <c r="BT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B6" i="10"/>
  <c r="BC6" i="10"/>
  <c r="BD6" i="10"/>
  <c r="BE6" i="10"/>
  <c r="BF6" i="10"/>
  <c r="BG6" i="10"/>
  <c r="BH6" i="10"/>
  <c r="BI6" i="10"/>
  <c r="BJ6" i="10"/>
  <c r="BK6" i="10"/>
  <c r="BL6" i="10"/>
  <c r="BM6" i="10"/>
  <c r="BN6" i="10"/>
  <c r="BO6" i="10"/>
  <c r="BP6" i="10"/>
  <c r="BQ6" i="10"/>
  <c r="BR6" i="10"/>
  <c r="BB7" i="10"/>
  <c r="BC7" i="10"/>
  <c r="BD7" i="10"/>
  <c r="BE7" i="10"/>
  <c r="BF7" i="10"/>
  <c r="BG7" i="10"/>
  <c r="BH7" i="10"/>
  <c r="BI7" i="10"/>
  <c r="BJ7" i="10"/>
  <c r="BK7" i="10"/>
  <c r="BL7" i="10"/>
  <c r="BM7" i="10"/>
  <c r="BN7" i="10"/>
  <c r="BO7" i="10"/>
  <c r="BP7" i="10"/>
  <c r="BQ7" i="10"/>
  <c r="BR7" i="10"/>
  <c r="BB8" i="10"/>
  <c r="BC8" i="10"/>
  <c r="BD8" i="10"/>
  <c r="BE8" i="10"/>
  <c r="BF8" i="10"/>
  <c r="BG8" i="10"/>
  <c r="BH8" i="10"/>
  <c r="BI8" i="10"/>
  <c r="BJ8" i="10"/>
  <c r="BK8" i="10"/>
  <c r="BL8" i="10"/>
  <c r="BM8" i="10"/>
  <c r="BN8" i="10"/>
  <c r="BO8" i="10"/>
  <c r="BP8" i="10"/>
  <c r="BQ8" i="10"/>
  <c r="BR8" i="10"/>
  <c r="BB9" i="10"/>
  <c r="BC9" i="10"/>
  <c r="BD9" i="10"/>
  <c r="BE9" i="10"/>
  <c r="BF9" i="10"/>
  <c r="BG9" i="10"/>
  <c r="BH9" i="10"/>
  <c r="BI9" i="10"/>
  <c r="BJ9" i="10"/>
  <c r="BK9" i="10"/>
  <c r="BL9" i="10"/>
  <c r="BM9" i="10"/>
  <c r="BN9" i="10"/>
  <c r="BO9" i="10"/>
  <c r="BP9" i="10"/>
  <c r="BQ9" i="10"/>
  <c r="BR9" i="10"/>
  <c r="BB10" i="10"/>
  <c r="BC10" i="10"/>
  <c r="BD10" i="10"/>
  <c r="BE10" i="10"/>
  <c r="BF10" i="10"/>
  <c r="BG10" i="10"/>
  <c r="BH10" i="10"/>
  <c r="BI10" i="10"/>
  <c r="BJ10" i="10"/>
  <c r="BK10" i="10"/>
  <c r="BL10" i="10"/>
  <c r="BM10" i="10"/>
  <c r="BN10" i="10"/>
  <c r="BO10" i="10"/>
  <c r="BP10" i="10"/>
  <c r="BQ10" i="10"/>
  <c r="BR10" i="10"/>
  <c r="BB11" i="10"/>
  <c r="BC11" i="10"/>
  <c r="BD11" i="10"/>
  <c r="BE11" i="10"/>
  <c r="BF11" i="10"/>
  <c r="BG11" i="10"/>
  <c r="BH11" i="10"/>
  <c r="BI11" i="10"/>
  <c r="BJ11" i="10"/>
  <c r="BK11" i="10"/>
  <c r="BL11" i="10"/>
  <c r="BM11" i="10"/>
  <c r="BN11" i="10"/>
  <c r="BO11" i="10"/>
  <c r="BP11" i="10"/>
  <c r="BQ11" i="10"/>
  <c r="BR11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BN12" i="10"/>
  <c r="BO12" i="10"/>
  <c r="BP12" i="10"/>
  <c r="BQ12" i="10"/>
  <c r="BR12" i="10"/>
  <c r="BB13" i="10"/>
  <c r="BC13" i="10"/>
  <c r="BD13" i="10"/>
  <c r="BE13" i="10"/>
  <c r="BF13" i="10"/>
  <c r="BG13" i="10"/>
  <c r="BH13" i="10"/>
  <c r="BI13" i="10"/>
  <c r="BJ13" i="10"/>
  <c r="BK13" i="10"/>
  <c r="BL13" i="10"/>
  <c r="BM13" i="10"/>
  <c r="BN13" i="10"/>
  <c r="BO13" i="10"/>
  <c r="BP13" i="10"/>
  <c r="BQ13" i="10"/>
  <c r="BR13" i="10"/>
  <c r="BB14" i="10"/>
  <c r="BC14" i="10"/>
  <c r="BD14" i="10"/>
  <c r="BE14" i="10"/>
  <c r="BF14" i="10"/>
  <c r="BG14" i="10"/>
  <c r="BH14" i="10"/>
  <c r="BI14" i="10"/>
  <c r="BJ14" i="10"/>
  <c r="BK14" i="10"/>
  <c r="BL14" i="10"/>
  <c r="BM14" i="10"/>
  <c r="BN14" i="10"/>
  <c r="BO14" i="10"/>
  <c r="BP14" i="10"/>
  <c r="BQ14" i="10"/>
  <c r="BR14" i="10"/>
  <c r="BB15" i="10"/>
  <c r="BC15" i="10"/>
  <c r="BD15" i="10"/>
  <c r="BE15" i="10"/>
  <c r="BF15" i="10"/>
  <c r="BG15" i="10"/>
  <c r="BH15" i="10"/>
  <c r="BI15" i="10"/>
  <c r="BJ15" i="10"/>
  <c r="BK15" i="10"/>
  <c r="BL15" i="10"/>
  <c r="BM15" i="10"/>
  <c r="BN15" i="10"/>
  <c r="BO15" i="10"/>
  <c r="BP15" i="10"/>
  <c r="BQ15" i="10"/>
  <c r="BR15" i="10"/>
  <c r="BB16" i="10"/>
  <c r="BC16" i="10"/>
  <c r="BD16" i="10"/>
  <c r="BE16" i="10"/>
  <c r="BF16" i="10"/>
  <c r="BG16" i="10"/>
  <c r="BH16" i="10"/>
  <c r="BI16" i="10"/>
  <c r="BJ16" i="10"/>
  <c r="BK16" i="10"/>
  <c r="BL16" i="10"/>
  <c r="BM16" i="10"/>
  <c r="BN16" i="10"/>
  <c r="BO16" i="10"/>
  <c r="BP16" i="10"/>
  <c r="BQ16" i="10"/>
  <c r="BR16" i="10"/>
  <c r="BB17" i="10"/>
  <c r="BC17" i="10"/>
  <c r="BD17" i="10"/>
  <c r="BE17" i="10"/>
  <c r="BF17" i="10"/>
  <c r="BG17" i="10"/>
  <c r="BH17" i="10"/>
  <c r="BI17" i="10"/>
  <c r="BJ17" i="10"/>
  <c r="BK17" i="10"/>
  <c r="BL17" i="10"/>
  <c r="BM17" i="10"/>
  <c r="BN17" i="10"/>
  <c r="BO17" i="10"/>
  <c r="BP17" i="10"/>
  <c r="BQ17" i="10"/>
  <c r="BR17" i="10"/>
  <c r="BB18" i="10"/>
  <c r="BC18" i="10"/>
  <c r="BD18" i="10"/>
  <c r="BE18" i="10"/>
  <c r="BF18" i="10"/>
  <c r="BG18" i="10"/>
  <c r="BH18" i="10"/>
  <c r="BI18" i="10"/>
  <c r="BJ18" i="10"/>
  <c r="BK18" i="10"/>
  <c r="BL18" i="10"/>
  <c r="BM18" i="10"/>
  <c r="BN18" i="10"/>
  <c r="BO18" i="10"/>
  <c r="BP18" i="10"/>
  <c r="BQ18" i="10"/>
  <c r="BR18" i="10"/>
  <c r="BB19" i="10"/>
  <c r="BC19" i="10"/>
  <c r="BD19" i="10"/>
  <c r="BE19" i="10"/>
  <c r="BF19" i="10"/>
  <c r="BG19" i="10"/>
  <c r="BH19" i="10"/>
  <c r="BI19" i="10"/>
  <c r="BJ19" i="10"/>
  <c r="BK19" i="10"/>
  <c r="BL19" i="10"/>
  <c r="BM19" i="10"/>
  <c r="BN19" i="10"/>
  <c r="BO19" i="10"/>
  <c r="BP19" i="10"/>
  <c r="BQ19" i="10"/>
  <c r="BR19" i="10"/>
  <c r="BB20" i="10"/>
  <c r="BC20" i="10"/>
  <c r="BD20" i="10"/>
  <c r="BE20" i="10"/>
  <c r="BF20" i="10"/>
  <c r="BG20" i="10"/>
  <c r="BH20" i="10"/>
  <c r="BI20" i="10"/>
  <c r="BJ20" i="10"/>
  <c r="BK20" i="10"/>
  <c r="BL20" i="10"/>
  <c r="BM20" i="10"/>
  <c r="BN20" i="10"/>
  <c r="BO20" i="10"/>
  <c r="BP20" i="10"/>
  <c r="BQ20" i="10"/>
  <c r="BR20" i="10"/>
  <c r="BB21" i="10"/>
  <c r="BC21" i="10"/>
  <c r="BD21" i="10"/>
  <c r="BE21" i="10"/>
  <c r="BF21" i="10"/>
  <c r="BG21" i="10"/>
  <c r="BH21" i="10"/>
  <c r="BI21" i="10"/>
  <c r="BJ21" i="10"/>
  <c r="BK21" i="10"/>
  <c r="BL21" i="10"/>
  <c r="BM21" i="10"/>
  <c r="BN21" i="10"/>
  <c r="BO21" i="10"/>
  <c r="BP21" i="10"/>
  <c r="BQ21" i="10"/>
  <c r="BR21" i="10"/>
  <c r="BB22" i="10"/>
  <c r="BC22" i="10"/>
  <c r="BD22" i="10"/>
  <c r="BE22" i="10"/>
  <c r="BF22" i="10"/>
  <c r="BG22" i="10"/>
  <c r="BH22" i="10"/>
  <c r="BI22" i="10"/>
  <c r="BJ22" i="10"/>
  <c r="BK22" i="10"/>
  <c r="BL22" i="10"/>
  <c r="BM22" i="10"/>
  <c r="BN22" i="10"/>
  <c r="BO22" i="10"/>
  <c r="BP22" i="10"/>
  <c r="BQ22" i="10"/>
  <c r="BR22" i="10"/>
  <c r="BB23" i="10"/>
  <c r="BC23" i="10"/>
  <c r="BD23" i="10"/>
  <c r="BE23" i="10"/>
  <c r="BF23" i="10"/>
  <c r="BG23" i="10"/>
  <c r="BH23" i="10"/>
  <c r="BI23" i="10"/>
  <c r="BJ23" i="10"/>
  <c r="BK23" i="10"/>
  <c r="BL23" i="10"/>
  <c r="BM23" i="10"/>
  <c r="BN23" i="10"/>
  <c r="BO23" i="10"/>
  <c r="BP23" i="10"/>
  <c r="BQ23" i="10"/>
  <c r="BR23" i="10"/>
  <c r="BB24" i="10"/>
  <c r="BC24" i="10"/>
  <c r="BD24" i="10"/>
  <c r="BE24" i="10"/>
  <c r="BF24" i="10"/>
  <c r="BG24" i="10"/>
  <c r="BH24" i="10"/>
  <c r="BI24" i="10"/>
  <c r="BJ24" i="10"/>
  <c r="BK24" i="10"/>
  <c r="BL24" i="10"/>
  <c r="BM24" i="10"/>
  <c r="BN24" i="10"/>
  <c r="BO24" i="10"/>
  <c r="BP24" i="10"/>
  <c r="BQ24" i="10"/>
  <c r="BR24" i="10"/>
  <c r="BB25" i="10"/>
  <c r="BC25" i="10"/>
  <c r="BD25" i="10"/>
  <c r="BE25" i="10"/>
  <c r="BF25" i="10"/>
  <c r="BG25" i="10"/>
  <c r="BH25" i="10"/>
  <c r="BI25" i="10"/>
  <c r="BJ25" i="10"/>
  <c r="BK25" i="10"/>
  <c r="BL25" i="10"/>
  <c r="BM25" i="10"/>
  <c r="BN25" i="10"/>
  <c r="BO25" i="10"/>
  <c r="BP25" i="10"/>
  <c r="BQ25" i="10"/>
  <c r="BR25" i="10"/>
  <c r="BB26" i="10"/>
  <c r="BC26" i="10"/>
  <c r="BD26" i="10"/>
  <c r="BE26" i="10"/>
  <c r="BF26" i="10"/>
  <c r="BG26" i="10"/>
  <c r="BH26" i="10"/>
  <c r="BI26" i="10"/>
  <c r="BJ26" i="10"/>
  <c r="BK26" i="10"/>
  <c r="BL26" i="10"/>
  <c r="BM26" i="10"/>
  <c r="BN26" i="10"/>
  <c r="BO26" i="10"/>
  <c r="BP26" i="10"/>
  <c r="BQ26" i="10"/>
  <c r="BR26" i="10"/>
  <c r="BB27" i="10"/>
  <c r="BC27" i="10"/>
  <c r="BD27" i="10"/>
  <c r="BE27" i="10"/>
  <c r="BF27" i="10"/>
  <c r="BG27" i="10"/>
  <c r="BH27" i="10"/>
  <c r="BI27" i="10"/>
  <c r="BJ27" i="10"/>
  <c r="BK27" i="10"/>
  <c r="BL27" i="10"/>
  <c r="BM27" i="10"/>
  <c r="BN27" i="10"/>
  <c r="BO27" i="10"/>
  <c r="BP27" i="10"/>
  <c r="BQ27" i="10"/>
  <c r="BR27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BN28" i="10"/>
  <c r="BO28" i="10"/>
  <c r="BP28" i="10"/>
  <c r="BQ28" i="10"/>
  <c r="BR28" i="10"/>
  <c r="BB29" i="10"/>
  <c r="BC29" i="10"/>
  <c r="BD29" i="10"/>
  <c r="BE29" i="10"/>
  <c r="BF29" i="10"/>
  <c r="BG29" i="10"/>
  <c r="BH29" i="10"/>
  <c r="BI29" i="10"/>
  <c r="BJ29" i="10"/>
  <c r="BK29" i="10"/>
  <c r="BL29" i="10"/>
  <c r="BM29" i="10"/>
  <c r="BN29" i="10"/>
  <c r="BO29" i="10"/>
  <c r="BP29" i="10"/>
  <c r="BQ29" i="10"/>
  <c r="BR29" i="10"/>
  <c r="BB30" i="10"/>
  <c r="BC30" i="10"/>
  <c r="BD30" i="10"/>
  <c r="BE30" i="10"/>
  <c r="BF30" i="10"/>
  <c r="BG30" i="10"/>
  <c r="BH30" i="10"/>
  <c r="BI30" i="10"/>
  <c r="BJ30" i="10"/>
  <c r="BK30" i="10"/>
  <c r="BL30" i="10"/>
  <c r="BM30" i="10"/>
  <c r="BN30" i="10"/>
  <c r="BO30" i="10"/>
  <c r="BP30" i="10"/>
  <c r="BQ30" i="10"/>
  <c r="BR30" i="10"/>
  <c r="BB31" i="10"/>
  <c r="BC31" i="10"/>
  <c r="BD31" i="10"/>
  <c r="BE31" i="10"/>
  <c r="BF31" i="10"/>
  <c r="BG31" i="10"/>
  <c r="BH31" i="10"/>
  <c r="BI31" i="10"/>
  <c r="BJ31" i="10"/>
  <c r="BK31" i="10"/>
  <c r="BL31" i="10"/>
  <c r="BM31" i="10"/>
  <c r="BN31" i="10"/>
  <c r="BO31" i="10"/>
  <c r="BP31" i="10"/>
  <c r="BQ31" i="10"/>
  <c r="BR31" i="10"/>
  <c r="BB32" i="10"/>
  <c r="BC32" i="10"/>
  <c r="BD32" i="10"/>
  <c r="BE32" i="10"/>
  <c r="BF32" i="10"/>
  <c r="BG32" i="10"/>
  <c r="BH32" i="10"/>
  <c r="BI32" i="10"/>
  <c r="BJ32" i="10"/>
  <c r="BK32" i="10"/>
  <c r="BL32" i="10"/>
  <c r="BM32" i="10"/>
  <c r="BN32" i="10"/>
  <c r="BO32" i="10"/>
  <c r="BP32" i="10"/>
  <c r="BQ32" i="10"/>
  <c r="BR32" i="10"/>
  <c r="BB33" i="10"/>
  <c r="BC33" i="10"/>
  <c r="BD33" i="10"/>
  <c r="BE33" i="10"/>
  <c r="BF33" i="10"/>
  <c r="BG33" i="10"/>
  <c r="BH33" i="10"/>
  <c r="BI33" i="10"/>
  <c r="BJ33" i="10"/>
  <c r="BK33" i="10"/>
  <c r="BL33" i="10"/>
  <c r="BM33" i="10"/>
  <c r="BN33" i="10"/>
  <c r="BO33" i="10"/>
  <c r="BP33" i="10"/>
  <c r="BQ33" i="10"/>
  <c r="BR33" i="10"/>
  <c r="BB34" i="10"/>
  <c r="BC34" i="10"/>
  <c r="BD34" i="10"/>
  <c r="BE34" i="10"/>
  <c r="BF34" i="10"/>
  <c r="BG34" i="10"/>
  <c r="BH34" i="10"/>
  <c r="BI34" i="10"/>
  <c r="BJ34" i="10"/>
  <c r="BK34" i="10"/>
  <c r="BL34" i="10"/>
  <c r="BM34" i="10"/>
  <c r="BN34" i="10"/>
  <c r="BO34" i="10"/>
  <c r="BP34" i="10"/>
  <c r="BQ34" i="10"/>
  <c r="BR34" i="10"/>
  <c r="BB35" i="10"/>
  <c r="BC35" i="10"/>
  <c r="BD35" i="10"/>
  <c r="BE35" i="10"/>
  <c r="BF35" i="10"/>
  <c r="BG35" i="10"/>
  <c r="BH35" i="10"/>
  <c r="BI35" i="10"/>
  <c r="BJ35" i="10"/>
  <c r="BK35" i="10"/>
  <c r="BL35" i="10"/>
  <c r="BM35" i="10"/>
  <c r="BN35" i="10"/>
  <c r="BO35" i="10"/>
  <c r="BP35" i="10"/>
  <c r="BQ35" i="10"/>
  <c r="BR35" i="10"/>
  <c r="BB36" i="10"/>
  <c r="BC36" i="10"/>
  <c r="BD36" i="10"/>
  <c r="BE36" i="10"/>
  <c r="BF36" i="10"/>
  <c r="BG36" i="10"/>
  <c r="BH36" i="10"/>
  <c r="BI36" i="10"/>
  <c r="BJ36" i="10"/>
  <c r="BK36" i="10"/>
  <c r="BL36" i="10"/>
  <c r="BM36" i="10"/>
  <c r="BN36" i="10"/>
  <c r="BO36" i="10"/>
  <c r="BP36" i="10"/>
  <c r="BQ36" i="10"/>
  <c r="BR36" i="10"/>
  <c r="BB37" i="10"/>
  <c r="BC37" i="10"/>
  <c r="BD37" i="10"/>
  <c r="BE37" i="10"/>
  <c r="BF37" i="10"/>
  <c r="BG37" i="10"/>
  <c r="BH37" i="10"/>
  <c r="BI37" i="10"/>
  <c r="BJ37" i="10"/>
  <c r="BK37" i="10"/>
  <c r="BL37" i="10"/>
  <c r="BM37" i="10"/>
  <c r="BN37" i="10"/>
  <c r="BO37" i="10"/>
  <c r="BP37" i="10"/>
  <c r="BQ37" i="10"/>
  <c r="BR37" i="10"/>
  <c r="BB38" i="10"/>
  <c r="BC38" i="10"/>
  <c r="BD38" i="10"/>
  <c r="BE38" i="10"/>
  <c r="BF38" i="10"/>
  <c r="BG38" i="10"/>
  <c r="BH38" i="10"/>
  <c r="BI38" i="10"/>
  <c r="BJ38" i="10"/>
  <c r="BK38" i="10"/>
  <c r="BL38" i="10"/>
  <c r="BM38" i="10"/>
  <c r="BN38" i="10"/>
  <c r="BO38" i="10"/>
  <c r="BP38" i="10"/>
  <c r="BQ38" i="10"/>
  <c r="BR38" i="10"/>
  <c r="BB39" i="10"/>
  <c r="BC39" i="10"/>
  <c r="BD39" i="10"/>
  <c r="BE39" i="10"/>
  <c r="BF39" i="10"/>
  <c r="BG39" i="10"/>
  <c r="BH39" i="10"/>
  <c r="BI39" i="10"/>
  <c r="BJ39" i="10"/>
  <c r="BK39" i="10"/>
  <c r="BL39" i="10"/>
  <c r="BM39" i="10"/>
  <c r="BN39" i="10"/>
  <c r="BO39" i="10"/>
  <c r="BP39" i="10"/>
  <c r="BQ39" i="10"/>
  <c r="BR39" i="10"/>
  <c r="BB40" i="10"/>
  <c r="BC40" i="10"/>
  <c r="BD40" i="10"/>
  <c r="BE40" i="10"/>
  <c r="BF40" i="10"/>
  <c r="BG40" i="10"/>
  <c r="BH40" i="10"/>
  <c r="BI40" i="10"/>
  <c r="BJ40" i="10"/>
  <c r="BK40" i="10"/>
  <c r="BL40" i="10"/>
  <c r="BM40" i="10"/>
  <c r="BN40" i="10"/>
  <c r="BO40" i="10"/>
  <c r="BP40" i="10"/>
  <c r="BQ40" i="10"/>
  <c r="BR40" i="10"/>
  <c r="BB41" i="10"/>
  <c r="BC41" i="10"/>
  <c r="BD41" i="10"/>
  <c r="BE41" i="10"/>
  <c r="BF41" i="10"/>
  <c r="BG41" i="10"/>
  <c r="BH41" i="10"/>
  <c r="BI41" i="10"/>
  <c r="BJ41" i="10"/>
  <c r="BK41" i="10"/>
  <c r="BL41" i="10"/>
  <c r="BM41" i="10"/>
  <c r="BN41" i="10"/>
  <c r="BO41" i="10"/>
  <c r="BP41" i="10"/>
  <c r="BQ41" i="10"/>
  <c r="BR41" i="10"/>
  <c r="BB42" i="10"/>
  <c r="BC42" i="10"/>
  <c r="BD42" i="10"/>
  <c r="BE42" i="10"/>
  <c r="BF42" i="10"/>
  <c r="BG42" i="10"/>
  <c r="BH42" i="10"/>
  <c r="BI42" i="10"/>
  <c r="BJ42" i="10"/>
  <c r="BK42" i="10"/>
  <c r="BL42" i="10"/>
  <c r="BM42" i="10"/>
  <c r="BN42" i="10"/>
  <c r="BO42" i="10"/>
  <c r="BP42" i="10"/>
  <c r="BQ42" i="10"/>
  <c r="BR42" i="10"/>
  <c r="BB43" i="10"/>
  <c r="BC43" i="10"/>
  <c r="BD43" i="10"/>
  <c r="BE43" i="10"/>
  <c r="BF43" i="10"/>
  <c r="BG43" i="10"/>
  <c r="BH43" i="10"/>
  <c r="BI43" i="10"/>
  <c r="BJ43" i="10"/>
  <c r="BK43" i="10"/>
  <c r="BL43" i="10"/>
  <c r="BM43" i="10"/>
  <c r="BN43" i="10"/>
  <c r="BO43" i="10"/>
  <c r="BP43" i="10"/>
  <c r="BQ43" i="10"/>
  <c r="BR43" i="10"/>
  <c r="BB44" i="10"/>
  <c r="BC44" i="10"/>
  <c r="BD44" i="10"/>
  <c r="BE44" i="10"/>
  <c r="BF44" i="10"/>
  <c r="BG44" i="10"/>
  <c r="BH44" i="10"/>
  <c r="BI44" i="10"/>
  <c r="BJ44" i="10"/>
  <c r="BK44" i="10"/>
  <c r="BL44" i="10"/>
  <c r="BM44" i="10"/>
  <c r="BN44" i="10"/>
  <c r="BO44" i="10"/>
  <c r="BP44" i="10"/>
  <c r="BQ44" i="10"/>
  <c r="BR44" i="10"/>
  <c r="BB45" i="10"/>
  <c r="BC45" i="10"/>
  <c r="BD45" i="10"/>
  <c r="BE45" i="10"/>
  <c r="BF45" i="10"/>
  <c r="BG45" i="10"/>
  <c r="BH45" i="10"/>
  <c r="BI45" i="10"/>
  <c r="BJ45" i="10"/>
  <c r="BK45" i="10"/>
  <c r="BL45" i="10"/>
  <c r="BM45" i="10"/>
  <c r="BN45" i="10"/>
  <c r="BO45" i="10"/>
  <c r="BP45" i="10"/>
  <c r="BQ45" i="10"/>
  <c r="BR45" i="10"/>
  <c r="BB46" i="10"/>
  <c r="BC46" i="10"/>
  <c r="BD46" i="10"/>
  <c r="BE46" i="10"/>
  <c r="BF46" i="10"/>
  <c r="BG46" i="10"/>
  <c r="BH46" i="10"/>
  <c r="BI46" i="10"/>
  <c r="BJ46" i="10"/>
  <c r="BK46" i="10"/>
  <c r="BL46" i="10"/>
  <c r="BM46" i="10"/>
  <c r="BN46" i="10"/>
  <c r="BO46" i="10"/>
  <c r="BP46" i="10"/>
  <c r="BQ46" i="10"/>
  <c r="BR46" i="10"/>
  <c r="BB47" i="10"/>
  <c r="BC47" i="10"/>
  <c r="BD47" i="10"/>
  <c r="BE47" i="10"/>
  <c r="BF47" i="10"/>
  <c r="BG47" i="10"/>
  <c r="BH47" i="10"/>
  <c r="BI47" i="10"/>
  <c r="BJ47" i="10"/>
  <c r="BK47" i="10"/>
  <c r="BL47" i="10"/>
  <c r="BM47" i="10"/>
  <c r="BN47" i="10"/>
  <c r="BO47" i="10"/>
  <c r="BP47" i="10"/>
  <c r="BQ47" i="10"/>
  <c r="BR47" i="10"/>
  <c r="BB48" i="10"/>
  <c r="BC48" i="10"/>
  <c r="BD48" i="10"/>
  <c r="BE48" i="10"/>
  <c r="BF48" i="10"/>
  <c r="BG48" i="10"/>
  <c r="BH48" i="10"/>
  <c r="BI48" i="10"/>
  <c r="BJ48" i="10"/>
  <c r="BK48" i="10"/>
  <c r="BL48" i="10"/>
  <c r="BM48" i="10"/>
  <c r="BN48" i="10"/>
  <c r="BO48" i="10"/>
  <c r="BP48" i="10"/>
  <c r="BQ48" i="10"/>
  <c r="BR48" i="10"/>
  <c r="BB49" i="10"/>
  <c r="BC49" i="10"/>
  <c r="BD49" i="10"/>
  <c r="BE49" i="10"/>
  <c r="BF49" i="10"/>
  <c r="BG49" i="10"/>
  <c r="BH49" i="10"/>
  <c r="BI49" i="10"/>
  <c r="BJ49" i="10"/>
  <c r="BK49" i="10"/>
  <c r="BL49" i="10"/>
  <c r="BM49" i="10"/>
  <c r="BN49" i="10"/>
  <c r="BO49" i="10"/>
  <c r="BP49" i="10"/>
  <c r="BQ49" i="10"/>
  <c r="BR49" i="10"/>
  <c r="BB50" i="10"/>
  <c r="BC50" i="10"/>
  <c r="BD50" i="10"/>
  <c r="BE50" i="10"/>
  <c r="BF50" i="10"/>
  <c r="BG50" i="10"/>
  <c r="BH50" i="10"/>
  <c r="BI50" i="10"/>
  <c r="BJ50" i="10"/>
  <c r="BK50" i="10"/>
  <c r="BL50" i="10"/>
  <c r="BM50" i="10"/>
  <c r="BN50" i="10"/>
  <c r="BO50" i="10"/>
  <c r="BP50" i="10"/>
  <c r="BQ50" i="10"/>
  <c r="BR50" i="10"/>
  <c r="BB51" i="10"/>
  <c r="BC51" i="10"/>
  <c r="BD51" i="10"/>
  <c r="BE51" i="10"/>
  <c r="BF51" i="10"/>
  <c r="BG51" i="10"/>
  <c r="BH51" i="10"/>
  <c r="BI51" i="10"/>
  <c r="BJ51" i="10"/>
  <c r="BK51" i="10"/>
  <c r="BL51" i="10"/>
  <c r="BM51" i="10"/>
  <c r="BN51" i="10"/>
  <c r="BO51" i="10"/>
  <c r="BP51" i="10"/>
  <c r="BQ51" i="10"/>
  <c r="BR51" i="10"/>
  <c r="BB52" i="10"/>
  <c r="BC52" i="10"/>
  <c r="BD52" i="10"/>
  <c r="BE52" i="10"/>
  <c r="BF52" i="10"/>
  <c r="BG52" i="10"/>
  <c r="BH52" i="10"/>
  <c r="BI52" i="10"/>
  <c r="BJ52" i="10"/>
  <c r="BK52" i="10"/>
  <c r="BL52" i="10"/>
  <c r="BM52" i="10"/>
  <c r="BN52" i="10"/>
  <c r="BO52" i="10"/>
  <c r="BP52" i="10"/>
  <c r="BQ52" i="10"/>
  <c r="BR52" i="10"/>
  <c r="BB53" i="10"/>
  <c r="BC53" i="10"/>
  <c r="BD53" i="10"/>
  <c r="BE53" i="10"/>
  <c r="BF53" i="10"/>
  <c r="BG53" i="10"/>
  <c r="BH53" i="10"/>
  <c r="BI53" i="10"/>
  <c r="BJ53" i="10"/>
  <c r="BK53" i="10"/>
  <c r="BL53" i="10"/>
  <c r="BM53" i="10"/>
  <c r="BN53" i="10"/>
  <c r="BO53" i="10"/>
  <c r="BP53" i="10"/>
  <c r="BQ53" i="10"/>
  <c r="BR53" i="10"/>
  <c r="BB54" i="10"/>
  <c r="BC54" i="10"/>
  <c r="BD54" i="10"/>
  <c r="BE54" i="10"/>
  <c r="BF54" i="10"/>
  <c r="BG54" i="10"/>
  <c r="BH54" i="10"/>
  <c r="BI54" i="10"/>
  <c r="BJ54" i="10"/>
  <c r="BK54" i="10"/>
  <c r="BL54" i="10"/>
  <c r="BM54" i="10"/>
  <c r="BN54" i="10"/>
  <c r="BO54" i="10"/>
  <c r="BP54" i="10"/>
  <c r="BQ54" i="10"/>
  <c r="BR54" i="10"/>
  <c r="BB55" i="10"/>
  <c r="BC55" i="10"/>
  <c r="BD55" i="10"/>
  <c r="BE55" i="10"/>
  <c r="BF55" i="10"/>
  <c r="BG55" i="10"/>
  <c r="BH55" i="10"/>
  <c r="BI55" i="10"/>
  <c r="BJ55" i="10"/>
  <c r="BK55" i="10"/>
  <c r="BL55" i="10"/>
  <c r="BM55" i="10"/>
  <c r="BN55" i="10"/>
  <c r="BO55" i="10"/>
  <c r="BP55" i="10"/>
  <c r="BQ55" i="10"/>
  <c r="BR55" i="10"/>
  <c r="BB56" i="10"/>
  <c r="BC56" i="10"/>
  <c r="BD56" i="10"/>
  <c r="BE56" i="10"/>
  <c r="BF56" i="10"/>
  <c r="BG56" i="10"/>
  <c r="BH56" i="10"/>
  <c r="BI56" i="10"/>
  <c r="BJ56" i="10"/>
  <c r="BK56" i="10"/>
  <c r="BL56" i="10"/>
  <c r="BM56" i="10"/>
  <c r="BN56" i="10"/>
  <c r="BO56" i="10"/>
  <c r="BP56" i="10"/>
  <c r="BQ56" i="10"/>
  <c r="BR56" i="10"/>
  <c r="BB57" i="10"/>
  <c r="BC57" i="10"/>
  <c r="BD57" i="10"/>
  <c r="BE57" i="10"/>
  <c r="BF57" i="10"/>
  <c r="BG57" i="10"/>
  <c r="BH57" i="10"/>
  <c r="BI57" i="10"/>
  <c r="BJ57" i="10"/>
  <c r="BK57" i="10"/>
  <c r="BL57" i="10"/>
  <c r="BM57" i="10"/>
  <c r="BN57" i="10"/>
  <c r="BO57" i="10"/>
  <c r="BP57" i="10"/>
  <c r="BQ57" i="10"/>
  <c r="BR57" i="10"/>
  <c r="BB58" i="10"/>
  <c r="BC58" i="10"/>
  <c r="BD58" i="10"/>
  <c r="BE58" i="10"/>
  <c r="BF58" i="10"/>
  <c r="BG58" i="10"/>
  <c r="BH58" i="10"/>
  <c r="BI58" i="10"/>
  <c r="BJ58" i="10"/>
  <c r="BK58" i="10"/>
  <c r="BL58" i="10"/>
  <c r="BM58" i="10"/>
  <c r="BN58" i="10"/>
  <c r="BO58" i="10"/>
  <c r="BP58" i="10"/>
  <c r="BQ58" i="10"/>
  <c r="BR58" i="10"/>
  <c r="BB59" i="10"/>
  <c r="BC59" i="10"/>
  <c r="BD59" i="10"/>
  <c r="BE59" i="10"/>
  <c r="BF59" i="10"/>
  <c r="BG59" i="10"/>
  <c r="BH59" i="10"/>
  <c r="BI59" i="10"/>
  <c r="BJ59" i="10"/>
  <c r="BK59" i="10"/>
  <c r="BL59" i="10"/>
  <c r="BM59" i="10"/>
  <c r="BN59" i="10"/>
  <c r="BO59" i="10"/>
  <c r="BP59" i="10"/>
  <c r="BQ59" i="10"/>
  <c r="BR59" i="10"/>
  <c r="BB60" i="10"/>
  <c r="BC60" i="10"/>
  <c r="BD60" i="10"/>
  <c r="BE60" i="10"/>
  <c r="BF60" i="10"/>
  <c r="BG60" i="10"/>
  <c r="BH60" i="10"/>
  <c r="BI60" i="10"/>
  <c r="BJ60" i="10"/>
  <c r="BK60" i="10"/>
  <c r="BL60" i="10"/>
  <c r="BM60" i="10"/>
  <c r="BN60" i="10"/>
  <c r="BO60" i="10"/>
  <c r="BP60" i="10"/>
  <c r="BQ60" i="10"/>
  <c r="BR60" i="10"/>
  <c r="BB61" i="10"/>
  <c r="BC61" i="10"/>
  <c r="BD61" i="10"/>
  <c r="BE61" i="10"/>
  <c r="BF61" i="10"/>
  <c r="BG61" i="10"/>
  <c r="BH61" i="10"/>
  <c r="BI61" i="10"/>
  <c r="BJ61" i="10"/>
  <c r="BK61" i="10"/>
  <c r="BL61" i="10"/>
  <c r="BM61" i="10"/>
  <c r="BN61" i="10"/>
  <c r="BO61" i="10"/>
  <c r="BP61" i="10"/>
  <c r="BQ61" i="10"/>
  <c r="BR61" i="10"/>
  <c r="BB62" i="10"/>
  <c r="BC62" i="10"/>
  <c r="BD62" i="10"/>
  <c r="BE62" i="10"/>
  <c r="BF62" i="10"/>
  <c r="BG62" i="10"/>
  <c r="BH62" i="10"/>
  <c r="BI62" i="10"/>
  <c r="BJ62" i="10"/>
  <c r="BK62" i="10"/>
  <c r="BL62" i="10"/>
  <c r="BM62" i="10"/>
  <c r="BN62" i="10"/>
  <c r="BO62" i="10"/>
  <c r="BP62" i="10"/>
  <c r="BQ62" i="10"/>
  <c r="BR62" i="10"/>
  <c r="BB63" i="10"/>
  <c r="BC63" i="10"/>
  <c r="BD63" i="10"/>
  <c r="BE63" i="10"/>
  <c r="BF63" i="10"/>
  <c r="BG63" i="10"/>
  <c r="BH63" i="10"/>
  <c r="BI63" i="10"/>
  <c r="BJ63" i="10"/>
  <c r="BK63" i="10"/>
  <c r="BL63" i="10"/>
  <c r="BM63" i="10"/>
  <c r="BN63" i="10"/>
  <c r="BO63" i="10"/>
  <c r="BP63" i="10"/>
  <c r="BQ63" i="10"/>
  <c r="BR63" i="10"/>
  <c r="BB64" i="10"/>
  <c r="BC64" i="10"/>
  <c r="BD64" i="10"/>
  <c r="BE64" i="10"/>
  <c r="BF64" i="10"/>
  <c r="BG64" i="10"/>
  <c r="BH64" i="10"/>
  <c r="BI64" i="10"/>
  <c r="BJ64" i="10"/>
  <c r="BK64" i="10"/>
  <c r="BL64" i="10"/>
  <c r="BM64" i="10"/>
  <c r="BN64" i="10"/>
  <c r="BO64" i="10"/>
  <c r="BP64" i="10"/>
  <c r="BQ64" i="10"/>
  <c r="BR64" i="10"/>
  <c r="BB65" i="10"/>
  <c r="BC65" i="10"/>
  <c r="BD65" i="10"/>
  <c r="BE65" i="10"/>
  <c r="BF65" i="10"/>
  <c r="BG65" i="10"/>
  <c r="BH65" i="10"/>
  <c r="BI65" i="10"/>
  <c r="BJ65" i="10"/>
  <c r="BK65" i="10"/>
  <c r="BL65" i="10"/>
  <c r="BM65" i="10"/>
  <c r="BN65" i="10"/>
  <c r="BO65" i="10"/>
  <c r="BP65" i="10"/>
  <c r="BQ65" i="10"/>
  <c r="BR65" i="10"/>
  <c r="BB66" i="10"/>
  <c r="BC66" i="10"/>
  <c r="BD66" i="10"/>
  <c r="BE66" i="10"/>
  <c r="BF66" i="10"/>
  <c r="BG66" i="10"/>
  <c r="BH66" i="10"/>
  <c r="BI66" i="10"/>
  <c r="BJ66" i="10"/>
  <c r="BK66" i="10"/>
  <c r="BL66" i="10"/>
  <c r="BM66" i="10"/>
  <c r="BN66" i="10"/>
  <c r="BO66" i="10"/>
  <c r="BP66" i="10"/>
  <c r="BQ66" i="10"/>
  <c r="BR66" i="10"/>
  <c r="BB67" i="10"/>
  <c r="BC67" i="10"/>
  <c r="BD67" i="10"/>
  <c r="BE67" i="10"/>
  <c r="BF67" i="10"/>
  <c r="BG67" i="10"/>
  <c r="BH67" i="10"/>
  <c r="BI67" i="10"/>
  <c r="BJ67" i="10"/>
  <c r="BK67" i="10"/>
  <c r="BL67" i="10"/>
  <c r="BM67" i="10"/>
  <c r="BN67" i="10"/>
  <c r="BO67" i="10"/>
  <c r="BP67" i="10"/>
  <c r="BQ67" i="10"/>
  <c r="BR67" i="10"/>
  <c r="BB68" i="10"/>
  <c r="BC68" i="10"/>
  <c r="BD68" i="10"/>
  <c r="BE68" i="10"/>
  <c r="BF68" i="10"/>
  <c r="BG68" i="10"/>
  <c r="BH68" i="10"/>
  <c r="BI68" i="10"/>
  <c r="BJ68" i="10"/>
  <c r="BK68" i="10"/>
  <c r="BL68" i="10"/>
  <c r="BM68" i="10"/>
  <c r="BN68" i="10"/>
  <c r="BO68" i="10"/>
  <c r="BP68" i="10"/>
  <c r="BQ68" i="10"/>
  <c r="BR68" i="10"/>
  <c r="BB69" i="10"/>
  <c r="BC69" i="10"/>
  <c r="BD69" i="10"/>
  <c r="BE69" i="10"/>
  <c r="BF69" i="10"/>
  <c r="BG69" i="10"/>
  <c r="BH69" i="10"/>
  <c r="BI69" i="10"/>
  <c r="BJ69" i="10"/>
  <c r="BK69" i="10"/>
  <c r="BL69" i="10"/>
  <c r="BM69" i="10"/>
  <c r="BN69" i="10"/>
  <c r="BO69" i="10"/>
  <c r="BP69" i="10"/>
  <c r="BQ69" i="10"/>
  <c r="BR69" i="10"/>
  <c r="BB70" i="10"/>
  <c r="BC70" i="10"/>
  <c r="BD70" i="10"/>
  <c r="BE70" i="10"/>
  <c r="BF70" i="10"/>
  <c r="BG70" i="10"/>
  <c r="BH70" i="10"/>
  <c r="BI70" i="10"/>
  <c r="BJ70" i="10"/>
  <c r="BK70" i="10"/>
  <c r="BL70" i="10"/>
  <c r="BM70" i="10"/>
  <c r="BN70" i="10"/>
  <c r="BO70" i="10"/>
  <c r="BP70" i="10"/>
  <c r="BQ70" i="10"/>
  <c r="BR70" i="10"/>
  <c r="BB71" i="10"/>
  <c r="BC71" i="10"/>
  <c r="BD71" i="10"/>
  <c r="BE71" i="10"/>
  <c r="BF71" i="10"/>
  <c r="BG71" i="10"/>
  <c r="BH71" i="10"/>
  <c r="BI71" i="10"/>
  <c r="BJ71" i="10"/>
  <c r="BK71" i="10"/>
  <c r="BL71" i="10"/>
  <c r="BM71" i="10"/>
  <c r="BN71" i="10"/>
  <c r="BO71" i="10"/>
  <c r="BP71" i="10"/>
  <c r="BQ71" i="10"/>
  <c r="BR71" i="10"/>
  <c r="BB72" i="10"/>
  <c r="BC72" i="10"/>
  <c r="BD72" i="10"/>
  <c r="BE72" i="10"/>
  <c r="BF72" i="10"/>
  <c r="BG72" i="10"/>
  <c r="BH72" i="10"/>
  <c r="BI72" i="10"/>
  <c r="BJ72" i="10"/>
  <c r="BK72" i="10"/>
  <c r="BL72" i="10"/>
  <c r="BM72" i="10"/>
  <c r="BN72" i="10"/>
  <c r="BO72" i="10"/>
  <c r="BP72" i="10"/>
  <c r="BQ72" i="10"/>
  <c r="BR72" i="10"/>
  <c r="BB73" i="10"/>
  <c r="BC73" i="10"/>
  <c r="BD73" i="10"/>
  <c r="BE73" i="10"/>
  <c r="BF73" i="10"/>
  <c r="BG73" i="10"/>
  <c r="BH73" i="10"/>
  <c r="BI73" i="10"/>
  <c r="BJ73" i="10"/>
  <c r="BK73" i="10"/>
  <c r="BL73" i="10"/>
  <c r="BM73" i="10"/>
  <c r="BN73" i="10"/>
  <c r="BO73" i="10"/>
  <c r="BP73" i="10"/>
  <c r="BQ73" i="10"/>
  <c r="BR73" i="10"/>
  <c r="BB74" i="10"/>
  <c r="BC74" i="10"/>
  <c r="BD74" i="10"/>
  <c r="BE74" i="10"/>
  <c r="BF74" i="10"/>
  <c r="BG74" i="10"/>
  <c r="BH74" i="10"/>
  <c r="BI74" i="10"/>
  <c r="BJ74" i="10"/>
  <c r="BK74" i="10"/>
  <c r="BL74" i="10"/>
  <c r="BM74" i="10"/>
  <c r="BN74" i="10"/>
  <c r="BO74" i="10"/>
  <c r="BP74" i="10"/>
  <c r="BQ74" i="10"/>
  <c r="BR74" i="10"/>
  <c r="BB75" i="10"/>
  <c r="BC75" i="10"/>
  <c r="BD75" i="10"/>
  <c r="BE75" i="10"/>
  <c r="BF75" i="10"/>
  <c r="BG75" i="10"/>
  <c r="BH75" i="10"/>
  <c r="BI75" i="10"/>
  <c r="BJ75" i="10"/>
  <c r="BK75" i="10"/>
  <c r="BL75" i="10"/>
  <c r="BM75" i="10"/>
  <c r="BN75" i="10"/>
  <c r="BO75" i="10"/>
  <c r="BP75" i="10"/>
  <c r="BQ75" i="10"/>
  <c r="BR75" i="10"/>
  <c r="BB76" i="10"/>
  <c r="BC76" i="10"/>
  <c r="BD76" i="10"/>
  <c r="BE76" i="10"/>
  <c r="BF76" i="10"/>
  <c r="BG76" i="10"/>
  <c r="BH76" i="10"/>
  <c r="BI76" i="10"/>
  <c r="BJ76" i="10"/>
  <c r="BK76" i="10"/>
  <c r="BL76" i="10"/>
  <c r="BM76" i="10"/>
  <c r="BN76" i="10"/>
  <c r="BO76" i="10"/>
  <c r="BP76" i="10"/>
  <c r="BQ76" i="10"/>
  <c r="BR76" i="10"/>
  <c r="BB77" i="10"/>
  <c r="BC77" i="10"/>
  <c r="BD77" i="10"/>
  <c r="BE77" i="10"/>
  <c r="BF77" i="10"/>
  <c r="BG77" i="10"/>
  <c r="BH77" i="10"/>
  <c r="BI77" i="10"/>
  <c r="BJ77" i="10"/>
  <c r="BK77" i="10"/>
  <c r="BL77" i="10"/>
  <c r="BM77" i="10"/>
  <c r="BN77" i="10"/>
  <c r="BO77" i="10"/>
  <c r="BP77" i="10"/>
  <c r="BQ77" i="10"/>
  <c r="BR77" i="10"/>
  <c r="BB78" i="10"/>
  <c r="BC78" i="10"/>
  <c r="BD78" i="10"/>
  <c r="BE78" i="10"/>
  <c r="BF78" i="10"/>
  <c r="BG78" i="10"/>
  <c r="BH78" i="10"/>
  <c r="BI78" i="10"/>
  <c r="BJ78" i="10"/>
  <c r="BK78" i="10"/>
  <c r="BL78" i="10"/>
  <c r="BM78" i="10"/>
  <c r="BN78" i="10"/>
  <c r="BO78" i="10"/>
  <c r="BP78" i="10"/>
  <c r="BQ78" i="10"/>
  <c r="BR78" i="10"/>
  <c r="BB79" i="10"/>
  <c r="BC79" i="10"/>
  <c r="BD79" i="10"/>
  <c r="BE79" i="10"/>
  <c r="BF79" i="10"/>
  <c r="BG79" i="10"/>
  <c r="BH79" i="10"/>
  <c r="BI79" i="10"/>
  <c r="BJ79" i="10"/>
  <c r="BK79" i="10"/>
  <c r="BL79" i="10"/>
  <c r="BM79" i="10"/>
  <c r="BN79" i="10"/>
  <c r="BO79" i="10"/>
  <c r="BP79" i="10"/>
  <c r="BQ79" i="10"/>
  <c r="BR79" i="10"/>
  <c r="BB80" i="10"/>
  <c r="BC80" i="10"/>
  <c r="BD80" i="10"/>
  <c r="BE80" i="10"/>
  <c r="BF80" i="10"/>
  <c r="BG80" i="10"/>
  <c r="BH80" i="10"/>
  <c r="BI80" i="10"/>
  <c r="BJ80" i="10"/>
  <c r="BK80" i="10"/>
  <c r="BL80" i="10"/>
  <c r="BM80" i="10"/>
  <c r="BN80" i="10"/>
  <c r="BO80" i="10"/>
  <c r="BP80" i="10"/>
  <c r="BQ80" i="10"/>
  <c r="BR80" i="10"/>
  <c r="BB81" i="10"/>
  <c r="BC81" i="10"/>
  <c r="BD81" i="10"/>
  <c r="BE81" i="10"/>
  <c r="BF81" i="10"/>
  <c r="BG81" i="10"/>
  <c r="BH81" i="10"/>
  <c r="BI81" i="10"/>
  <c r="BJ81" i="10"/>
  <c r="BK81" i="10"/>
  <c r="BL81" i="10"/>
  <c r="BM81" i="10"/>
  <c r="BN81" i="10"/>
  <c r="BO81" i="10"/>
  <c r="BP81" i="10"/>
  <c r="BQ81" i="10"/>
  <c r="BR81" i="10"/>
  <c r="BB82" i="10"/>
  <c r="BC82" i="10"/>
  <c r="BD82" i="10"/>
  <c r="BE82" i="10"/>
  <c r="BF82" i="10"/>
  <c r="BG82" i="10"/>
  <c r="BH82" i="10"/>
  <c r="BI82" i="10"/>
  <c r="BJ82" i="10"/>
  <c r="BK82" i="10"/>
  <c r="BL82" i="10"/>
  <c r="BM82" i="10"/>
  <c r="BN82" i="10"/>
  <c r="BO82" i="10"/>
  <c r="BP82" i="10"/>
  <c r="BQ82" i="10"/>
  <c r="BR82" i="10"/>
  <c r="BB83" i="10"/>
  <c r="BC83" i="10"/>
  <c r="BD83" i="10"/>
  <c r="BE83" i="10"/>
  <c r="BF83" i="10"/>
  <c r="BG83" i="10"/>
  <c r="BH83" i="10"/>
  <c r="BI83" i="10"/>
  <c r="BJ83" i="10"/>
  <c r="BK83" i="10"/>
  <c r="BL83" i="10"/>
  <c r="BM83" i="10"/>
  <c r="BN83" i="10"/>
  <c r="BO83" i="10"/>
  <c r="BP83" i="10"/>
  <c r="BQ83" i="10"/>
  <c r="BR83" i="10"/>
  <c r="BA6" i="10"/>
  <c r="BA7" i="10"/>
  <c r="BA8" i="10"/>
  <c r="BA9" i="10"/>
  <c r="BA10" i="10"/>
  <c r="BA11" i="10"/>
  <c r="BA12" i="10"/>
  <c r="BA13" i="10"/>
  <c r="BA14" i="10"/>
  <c r="BA15" i="10"/>
  <c r="BA16" i="10"/>
  <c r="BA17" i="10"/>
  <c r="BA18" i="10"/>
  <c r="BA19" i="10"/>
  <c r="BA20" i="10"/>
  <c r="BA21" i="10"/>
  <c r="BA22" i="10"/>
  <c r="BA23" i="10"/>
  <c r="BA24" i="10"/>
  <c r="BA25" i="10"/>
  <c r="BA26" i="10"/>
  <c r="BA27" i="10"/>
  <c r="BA28" i="10"/>
  <c r="BA29" i="10"/>
  <c r="BA30" i="10"/>
  <c r="BA31" i="10"/>
  <c r="BA32" i="10"/>
  <c r="BA33" i="10"/>
  <c r="BA34" i="10"/>
  <c r="BA35" i="10"/>
  <c r="BA36" i="10"/>
  <c r="BA37" i="10"/>
  <c r="BA38" i="10"/>
  <c r="BA39" i="10"/>
  <c r="BA40" i="10"/>
  <c r="BA41" i="10"/>
  <c r="BA42" i="10"/>
  <c r="BA43" i="10"/>
  <c r="BA44" i="10"/>
  <c r="BA45" i="10"/>
  <c r="BA46" i="10"/>
  <c r="BA47" i="10"/>
  <c r="BA48" i="10"/>
  <c r="BA49" i="10"/>
  <c r="BA50" i="10"/>
  <c r="BA51" i="10"/>
  <c r="BA52" i="10"/>
  <c r="BA53" i="10"/>
  <c r="BA54" i="10"/>
  <c r="BA55" i="10"/>
  <c r="BA56" i="10"/>
  <c r="BA57" i="10"/>
  <c r="BA58" i="10"/>
  <c r="BA59" i="10"/>
  <c r="BA60" i="10"/>
  <c r="BA61" i="10"/>
  <c r="BA62" i="10"/>
  <c r="BA63" i="10"/>
  <c r="BA64" i="10"/>
  <c r="BA65" i="10"/>
  <c r="BA66" i="10"/>
  <c r="BA67" i="10"/>
  <c r="BA68" i="10"/>
  <c r="BA69" i="10"/>
  <c r="BA70" i="10"/>
  <c r="BA71" i="10"/>
  <c r="BA72" i="10"/>
  <c r="BA73" i="10"/>
  <c r="BA74" i="10"/>
  <c r="BA75" i="10"/>
  <c r="BA76" i="10"/>
  <c r="BA77" i="10"/>
  <c r="BA78" i="10"/>
  <c r="BA79" i="10"/>
  <c r="BA80" i="10"/>
  <c r="BA81" i="10"/>
  <c r="BA82" i="10"/>
  <c r="BA83" i="10"/>
  <c r="BA5" i="10"/>
  <c r="AR83" i="10"/>
  <c r="CO83" i="10" s="1"/>
  <c r="AR82" i="10"/>
  <c r="CO82" i="10" s="1"/>
  <c r="AR81" i="10"/>
  <c r="CO81" i="10" s="1"/>
  <c r="AR80" i="10"/>
  <c r="CO80" i="10" s="1"/>
  <c r="AR79" i="10"/>
  <c r="CO79" i="10" s="1"/>
  <c r="AR78" i="10"/>
  <c r="CO78" i="10" s="1"/>
  <c r="AR77" i="10"/>
  <c r="CO77" i="10" s="1"/>
  <c r="AR76" i="10"/>
  <c r="CO76" i="10" s="1"/>
  <c r="AR75" i="10"/>
  <c r="CO75" i="10" s="1"/>
  <c r="AR74" i="10"/>
  <c r="CO74" i="10" s="1"/>
  <c r="AR73" i="10"/>
  <c r="CO73" i="10" s="1"/>
  <c r="AR72" i="10"/>
  <c r="CO72" i="10" s="1"/>
  <c r="AR71" i="10"/>
  <c r="CO71" i="10" s="1"/>
  <c r="AR70" i="10"/>
  <c r="CO70" i="10" s="1"/>
  <c r="AR69" i="10"/>
  <c r="CO69" i="10" s="1"/>
  <c r="AR68" i="10"/>
  <c r="CO68" i="10" s="1"/>
  <c r="AR67" i="10"/>
  <c r="CO67" i="10" s="1"/>
  <c r="AR66" i="10"/>
  <c r="CO66" i="10" s="1"/>
  <c r="AR65" i="10"/>
  <c r="CO65" i="10" s="1"/>
  <c r="AR64" i="10"/>
  <c r="CO64" i="10" s="1"/>
  <c r="AR63" i="10"/>
  <c r="CO63" i="10" s="1"/>
  <c r="AR62" i="10"/>
  <c r="CO62" i="10" s="1"/>
  <c r="AR61" i="10"/>
  <c r="CO61" i="10" s="1"/>
  <c r="AR60" i="10"/>
  <c r="CO60" i="10" s="1"/>
  <c r="AR59" i="10"/>
  <c r="CO59" i="10" s="1"/>
  <c r="AR58" i="10"/>
  <c r="CO58" i="10" s="1"/>
  <c r="AR57" i="10"/>
  <c r="CO57" i="10" s="1"/>
  <c r="AR56" i="10"/>
  <c r="CO56" i="10" s="1"/>
  <c r="AR55" i="10"/>
  <c r="CO55" i="10" s="1"/>
  <c r="AR54" i="10"/>
  <c r="CO54" i="10" s="1"/>
  <c r="AR53" i="10"/>
  <c r="CO53" i="10" s="1"/>
  <c r="AR52" i="10"/>
  <c r="CO52" i="10" s="1"/>
  <c r="AR51" i="10"/>
  <c r="CO51" i="10" s="1"/>
  <c r="AR50" i="10"/>
  <c r="CO50" i="10" s="1"/>
  <c r="AR49" i="10"/>
  <c r="CO49" i="10" s="1"/>
  <c r="AR48" i="10"/>
  <c r="CO48" i="10" s="1"/>
  <c r="AR47" i="10"/>
  <c r="CO47" i="10" s="1"/>
  <c r="AR46" i="10"/>
  <c r="CO46" i="10" s="1"/>
  <c r="AR45" i="10"/>
  <c r="CO45" i="10" s="1"/>
  <c r="AR44" i="10"/>
  <c r="CO44" i="10" s="1"/>
  <c r="AR43" i="10"/>
  <c r="CO43" i="10" s="1"/>
  <c r="AR42" i="10"/>
  <c r="CO42" i="10" s="1"/>
  <c r="AR41" i="10"/>
  <c r="CO41" i="10" s="1"/>
  <c r="AR40" i="10"/>
  <c r="CO40" i="10" s="1"/>
  <c r="AR39" i="10"/>
  <c r="CO39" i="10" s="1"/>
  <c r="AR38" i="10"/>
  <c r="CO38" i="10" s="1"/>
  <c r="AR37" i="10"/>
  <c r="CO37" i="10" s="1"/>
  <c r="AR36" i="10"/>
  <c r="CO36" i="10" s="1"/>
  <c r="AR35" i="10"/>
  <c r="CO35" i="10" s="1"/>
  <c r="AR34" i="10"/>
  <c r="CO34" i="10" s="1"/>
  <c r="AR33" i="10"/>
  <c r="CO33" i="10" s="1"/>
  <c r="AR32" i="10"/>
  <c r="CO32" i="10" s="1"/>
  <c r="AR31" i="10"/>
  <c r="CO31" i="10" s="1"/>
  <c r="AR30" i="10"/>
  <c r="CO30" i="10" s="1"/>
  <c r="AR29" i="10"/>
  <c r="CO29" i="10" s="1"/>
  <c r="AR28" i="10"/>
  <c r="CO28" i="10" s="1"/>
  <c r="AR27" i="10"/>
  <c r="CO27" i="10" s="1"/>
  <c r="AR26" i="10"/>
  <c r="CO26" i="10" s="1"/>
  <c r="AR25" i="10"/>
  <c r="CO25" i="10" s="1"/>
  <c r="AR24" i="10"/>
  <c r="CO24" i="10" s="1"/>
  <c r="AR23" i="10"/>
  <c r="CO23" i="10" s="1"/>
  <c r="AR22" i="10"/>
  <c r="CO22" i="10" s="1"/>
  <c r="AR21" i="10"/>
  <c r="CO21" i="10" s="1"/>
  <c r="AR20" i="10"/>
  <c r="CO20" i="10" s="1"/>
  <c r="AR19" i="10"/>
  <c r="CO19" i="10" s="1"/>
  <c r="AR18" i="10"/>
  <c r="CO18" i="10" s="1"/>
  <c r="AR17" i="10"/>
  <c r="CO17" i="10" s="1"/>
  <c r="AR16" i="10"/>
  <c r="CO16" i="10" s="1"/>
  <c r="AR15" i="10"/>
  <c r="CO15" i="10" s="1"/>
  <c r="AR14" i="10"/>
  <c r="CO14" i="10" s="1"/>
  <c r="AR13" i="10"/>
  <c r="CO13" i="10" s="1"/>
  <c r="AR12" i="10"/>
  <c r="CO12" i="10" s="1"/>
  <c r="AR11" i="10"/>
  <c r="CO11" i="10" s="1"/>
  <c r="AR10" i="10"/>
  <c r="CO10" i="10" s="1"/>
  <c r="AR9" i="10"/>
  <c r="CO9" i="10" s="1"/>
  <c r="AR8" i="10"/>
  <c r="AR7" i="10"/>
  <c r="CO7" i="10" s="1"/>
  <c r="AR6" i="10"/>
  <c r="CO6" i="10" s="1"/>
  <c r="AR5" i="10"/>
  <c r="CO5" i="10" s="1"/>
  <c r="D40" i="12" l="1"/>
  <c r="J40" i="12" s="1"/>
  <c r="D7" i="12"/>
  <c r="E20" i="13" s="1"/>
  <c r="D22" i="12"/>
  <c r="J22" i="12" s="1"/>
  <c r="D14" i="12"/>
  <c r="J14" i="12" s="1"/>
  <c r="G40" i="13"/>
  <c r="BE85" i="10"/>
  <c r="BM85" i="10"/>
  <c r="G37" i="13"/>
  <c r="C37" i="13" s="1"/>
  <c r="G34" i="13"/>
  <c r="G31" i="13"/>
  <c r="G20" i="13"/>
  <c r="D32" i="12"/>
  <c r="J32" i="12" s="1"/>
  <c r="D24" i="12"/>
  <c r="J24" i="12" s="1"/>
  <c r="D16" i="12"/>
  <c r="J16" i="12" s="1"/>
  <c r="D8" i="12"/>
  <c r="J8" i="12" s="1"/>
  <c r="D37" i="12"/>
  <c r="J37" i="12" s="1"/>
  <c r="G9" i="13"/>
  <c r="BO84" i="10"/>
  <c r="BG84" i="10"/>
  <c r="CE85" i="10"/>
  <c r="BW85" i="10"/>
  <c r="D21" i="12"/>
  <c r="J21" i="12" s="1"/>
  <c r="D34" i="12"/>
  <c r="J34" i="12" s="1"/>
  <c r="D11" i="12"/>
  <c r="J11" i="12" s="1"/>
  <c r="D39" i="12"/>
  <c r="J39" i="12" s="1"/>
  <c r="D31" i="12"/>
  <c r="J31" i="12" s="1"/>
  <c r="D51" i="12"/>
  <c r="E40" i="13" s="1"/>
  <c r="D29" i="12"/>
  <c r="J29" i="12" s="1"/>
  <c r="D43" i="12"/>
  <c r="E34" i="13" s="1"/>
  <c r="D19" i="12"/>
  <c r="J19" i="12" s="1"/>
  <c r="BA85" i="10"/>
  <c r="F7" i="12" s="1"/>
  <c r="BK85" i="10"/>
  <c r="BC85" i="10"/>
  <c r="F9" i="12" s="1"/>
  <c r="CM84" i="10"/>
  <c r="CD84" i="10"/>
  <c r="BV84" i="10"/>
  <c r="D13" i="12"/>
  <c r="J13" i="12" s="1"/>
  <c r="D23" i="12"/>
  <c r="J23" i="12" s="1"/>
  <c r="D15" i="12"/>
  <c r="J15" i="12" s="1"/>
  <c r="D36" i="12"/>
  <c r="J36" i="12" s="1"/>
  <c r="D28" i="12"/>
  <c r="J28" i="12" s="1"/>
  <c r="D35" i="12"/>
  <c r="J35" i="12" s="1"/>
  <c r="D27" i="12"/>
  <c r="J27" i="12" s="1"/>
  <c r="D20" i="12"/>
  <c r="J20" i="12" s="1"/>
  <c r="D12" i="12"/>
  <c r="J12" i="12" s="1"/>
  <c r="D41" i="12"/>
  <c r="J41" i="12" s="1"/>
  <c r="D33" i="12"/>
  <c r="J33" i="12" s="1"/>
  <c r="D18" i="12"/>
  <c r="J18" i="12" s="1"/>
  <c r="D10" i="12"/>
  <c r="J10" i="12" s="1"/>
  <c r="D17" i="12"/>
  <c r="J17" i="12" s="1"/>
  <c r="D9" i="12"/>
  <c r="J9" i="12" s="1"/>
  <c r="D38" i="12"/>
  <c r="J38" i="12" s="1"/>
  <c r="D30" i="12"/>
  <c r="J30" i="12" s="1"/>
  <c r="D49" i="12"/>
  <c r="BA84" i="10"/>
  <c r="BL84" i="10"/>
  <c r="BD84" i="10"/>
  <c r="BY84" i="10"/>
  <c r="CG84" i="10"/>
  <c r="BY85" i="10"/>
  <c r="CG85" i="10"/>
  <c r="F39" i="12" s="1"/>
  <c r="BK84" i="10"/>
  <c r="BC84" i="10"/>
  <c r="BZ84" i="10"/>
  <c r="BZ85" i="10"/>
  <c r="BR84" i="10"/>
  <c r="BP85" i="10"/>
  <c r="F22" i="12" s="1"/>
  <c r="BH85" i="10"/>
  <c r="F14" i="12" s="1"/>
  <c r="BT85" i="10"/>
  <c r="BP84" i="10"/>
  <c r="BH84" i="10"/>
  <c r="BU84" i="10"/>
  <c r="BL85" i="10"/>
  <c r="F18" i="12" s="1"/>
  <c r="BD85" i="10"/>
  <c r="F10" i="12" s="1"/>
  <c r="BE84" i="10"/>
  <c r="BX84" i="10"/>
  <c r="BX85" i="10"/>
  <c r="CF85" i="10"/>
  <c r="CM85" i="10"/>
  <c r="F45" i="12" s="1"/>
  <c r="D75" i="11"/>
  <c r="E75" i="11" s="1"/>
  <c r="D27" i="11"/>
  <c r="E27" i="11" s="1"/>
  <c r="D51" i="11"/>
  <c r="E51" i="11" s="1"/>
  <c r="D35" i="11"/>
  <c r="E35" i="11" s="1"/>
  <c r="D83" i="11"/>
  <c r="E83" i="11" s="1"/>
  <c r="D11" i="11"/>
  <c r="E11" i="11" s="1"/>
  <c r="D59" i="11"/>
  <c r="E59" i="11" s="1"/>
  <c r="D19" i="11"/>
  <c r="E19" i="11" s="1"/>
  <c r="F17" i="12"/>
  <c r="D67" i="11"/>
  <c r="E67" i="11" s="1"/>
  <c r="D43" i="11"/>
  <c r="E43" i="11" s="1"/>
  <c r="D82" i="11"/>
  <c r="E82" i="11" s="1"/>
  <c r="D74" i="11"/>
  <c r="E74" i="11" s="1"/>
  <c r="D66" i="11"/>
  <c r="E66" i="11" s="1"/>
  <c r="D58" i="11"/>
  <c r="E58" i="11" s="1"/>
  <c r="D50" i="11"/>
  <c r="E50" i="11" s="1"/>
  <c r="D42" i="11"/>
  <c r="E42" i="11" s="1"/>
  <c r="D26" i="11"/>
  <c r="E26" i="11" s="1"/>
  <c r="D18" i="11"/>
  <c r="E18" i="11" s="1"/>
  <c r="D10" i="11"/>
  <c r="E10" i="11" s="1"/>
  <c r="BQ85" i="10"/>
  <c r="BI85" i="10"/>
  <c r="CA85" i="10"/>
  <c r="CI85" i="10"/>
  <c r="CQ85" i="10"/>
  <c r="D81" i="11"/>
  <c r="E81" i="11" s="1"/>
  <c r="D73" i="11"/>
  <c r="E73" i="11" s="1"/>
  <c r="D65" i="11"/>
  <c r="E65" i="11" s="1"/>
  <c r="D57" i="11"/>
  <c r="E57" i="11" s="1"/>
  <c r="D49" i="11"/>
  <c r="E49" i="11" s="1"/>
  <c r="D41" i="11"/>
  <c r="E41" i="11" s="1"/>
  <c r="D33" i="11"/>
  <c r="E33" i="11" s="1"/>
  <c r="D25" i="11"/>
  <c r="E25" i="11" s="1"/>
  <c r="D17" i="11"/>
  <c r="E17" i="11" s="1"/>
  <c r="D9" i="11"/>
  <c r="E9" i="11" s="1"/>
  <c r="D80" i="11"/>
  <c r="E80" i="11" s="1"/>
  <c r="D72" i="11"/>
  <c r="E72" i="11" s="1"/>
  <c r="D64" i="11"/>
  <c r="E64" i="11" s="1"/>
  <c r="D56" i="11"/>
  <c r="E56" i="11" s="1"/>
  <c r="D48" i="11"/>
  <c r="E48" i="11" s="1"/>
  <c r="D40" i="11"/>
  <c r="E40" i="11" s="1"/>
  <c r="D32" i="11"/>
  <c r="E32" i="11" s="1"/>
  <c r="D24" i="11"/>
  <c r="E24" i="11" s="1"/>
  <c r="D16" i="11"/>
  <c r="E16" i="11" s="1"/>
  <c r="D87" i="11"/>
  <c r="E87" i="11" s="1"/>
  <c r="D79" i="11"/>
  <c r="E79" i="11" s="1"/>
  <c r="D71" i="11"/>
  <c r="E71" i="11" s="1"/>
  <c r="D55" i="11"/>
  <c r="E55" i="11" s="1"/>
  <c r="D47" i="11"/>
  <c r="E47" i="11" s="1"/>
  <c r="D39" i="11"/>
  <c r="E39" i="11" s="1"/>
  <c r="D31" i="11"/>
  <c r="E31" i="11" s="1"/>
  <c r="D23" i="11"/>
  <c r="E23" i="11" s="1"/>
  <c r="D15" i="11"/>
  <c r="E15" i="11" s="1"/>
  <c r="D86" i="11"/>
  <c r="E86" i="11" s="1"/>
  <c r="D78" i="11"/>
  <c r="E78" i="11" s="1"/>
  <c r="D70" i="11"/>
  <c r="E70" i="11" s="1"/>
  <c r="D62" i="11"/>
  <c r="E62" i="11" s="1"/>
  <c r="D54" i="11"/>
  <c r="E54" i="11" s="1"/>
  <c r="D46" i="11"/>
  <c r="E46" i="11" s="1"/>
  <c r="D38" i="11"/>
  <c r="E38" i="11" s="1"/>
  <c r="D30" i="11"/>
  <c r="E30" i="11" s="1"/>
  <c r="D22" i="11"/>
  <c r="E22" i="11" s="1"/>
  <c r="D14" i="11"/>
  <c r="E14" i="11" s="1"/>
  <c r="D85" i="11"/>
  <c r="E85" i="11" s="1"/>
  <c r="D77" i="11"/>
  <c r="E77" i="11" s="1"/>
  <c r="D69" i="11"/>
  <c r="E69" i="11" s="1"/>
  <c r="D61" i="11"/>
  <c r="E61" i="11" s="1"/>
  <c r="D53" i="11"/>
  <c r="E53" i="11" s="1"/>
  <c r="D45" i="11"/>
  <c r="E45" i="11" s="1"/>
  <c r="D37" i="11"/>
  <c r="E37" i="11" s="1"/>
  <c r="D29" i="11"/>
  <c r="E29" i="11" s="1"/>
  <c r="D21" i="11"/>
  <c r="E21" i="11" s="1"/>
  <c r="D13" i="11"/>
  <c r="E13" i="11" s="1"/>
  <c r="D84" i="11"/>
  <c r="E84" i="11" s="1"/>
  <c r="D76" i="11"/>
  <c r="E76" i="11" s="1"/>
  <c r="D68" i="11"/>
  <c r="E68" i="11" s="1"/>
  <c r="D60" i="11"/>
  <c r="E60" i="11" s="1"/>
  <c r="D52" i="11"/>
  <c r="E52" i="11" s="1"/>
  <c r="D44" i="11"/>
  <c r="E44" i="11" s="1"/>
  <c r="D36" i="11"/>
  <c r="E36" i="11" s="1"/>
  <c r="D28" i="11"/>
  <c r="E28" i="11" s="1"/>
  <c r="D20" i="11"/>
  <c r="E20" i="11" s="1"/>
  <c r="CN85" i="10"/>
  <c r="BR85" i="10"/>
  <c r="F24" i="12" s="1"/>
  <c r="BJ85" i="10"/>
  <c r="BB85" i="10"/>
  <c r="CH84" i="10"/>
  <c r="CH85" i="10"/>
  <c r="CQ84" i="10"/>
  <c r="CB85" i="10"/>
  <c r="BO85" i="10"/>
  <c r="F21" i="12" s="1"/>
  <c r="BG85" i="10"/>
  <c r="F13" i="12" s="1"/>
  <c r="CC84" i="10"/>
  <c r="BU85" i="10"/>
  <c r="F27" i="12" s="1"/>
  <c r="CC85" i="10"/>
  <c r="CK85" i="10"/>
  <c r="CS85" i="10"/>
  <c r="D26" i="12"/>
  <c r="D34" i="11"/>
  <c r="E34" i="11" s="1"/>
  <c r="D63" i="11"/>
  <c r="E63" i="11" s="1"/>
  <c r="BN85" i="10"/>
  <c r="BF85" i="10"/>
  <c r="BV85" i="10"/>
  <c r="F28" i="12" s="1"/>
  <c r="CD85" i="10"/>
  <c r="F36" i="12" s="1"/>
  <c r="BN84" i="10"/>
  <c r="BF84" i="10"/>
  <c r="BW84" i="10"/>
  <c r="CE84" i="10"/>
  <c r="BJ84" i="10"/>
  <c r="BB84" i="10"/>
  <c r="CA84" i="10"/>
  <c r="CI84" i="10"/>
  <c r="BM84" i="10"/>
  <c r="CF84" i="10"/>
  <c r="BQ84" i="10"/>
  <c r="BI84" i="10"/>
  <c r="BT84" i="10"/>
  <c r="CB84" i="10"/>
  <c r="CK84" i="10"/>
  <c r="CS84" i="10"/>
  <c r="D47" i="12"/>
  <c r="E31" i="13" s="1"/>
  <c r="D46" i="12"/>
  <c r="CN84" i="10"/>
  <c r="D45" i="12"/>
  <c r="AR84" i="10"/>
  <c r="CO8" i="10"/>
  <c r="D12" i="11" s="1"/>
  <c r="E12" i="11" s="1"/>
  <c r="AR85" i="10"/>
  <c r="CO85" i="10" s="1"/>
  <c r="J7" i="12" l="1"/>
  <c r="K19" i="12" s="1"/>
  <c r="H22" i="12"/>
  <c r="F19" i="12"/>
  <c r="H19" i="12" s="1"/>
  <c r="H14" i="12"/>
  <c r="H7" i="12"/>
  <c r="F20" i="13" s="1"/>
  <c r="H20" i="13" s="1"/>
  <c r="F11" i="12"/>
  <c r="H11" i="12" s="1"/>
  <c r="H24" i="12"/>
  <c r="F37" i="12"/>
  <c r="H37" i="12" s="1"/>
  <c r="H36" i="12"/>
  <c r="F29" i="12"/>
  <c r="H29" i="12" s="1"/>
  <c r="H39" i="12"/>
  <c r="H21" i="12"/>
  <c r="H13" i="12"/>
  <c r="H28" i="12"/>
  <c r="J26" i="12"/>
  <c r="K26" i="12" s="1"/>
  <c r="M26" i="12" s="1"/>
  <c r="E9" i="13"/>
  <c r="H27" i="12"/>
  <c r="H17" i="12"/>
  <c r="H9" i="12"/>
  <c r="H18" i="12"/>
  <c r="H10" i="12"/>
  <c r="F23" i="12"/>
  <c r="H23" i="12" s="1"/>
  <c r="F38" i="12"/>
  <c r="H38" i="12" s="1"/>
  <c r="F31" i="12"/>
  <c r="H31" i="12" s="1"/>
  <c r="F30" i="12"/>
  <c r="H30" i="12" s="1"/>
  <c r="F33" i="12"/>
  <c r="H33" i="12" s="1"/>
  <c r="D89" i="11"/>
  <c r="E89" i="11" s="1"/>
  <c r="F32" i="12"/>
  <c r="H32" i="12" s="1"/>
  <c r="F41" i="12"/>
  <c r="H41" i="12" s="1"/>
  <c r="F43" i="12"/>
  <c r="H43" i="12" s="1"/>
  <c r="F34" i="13" s="1"/>
  <c r="H34" i="13" s="1"/>
  <c r="F34" i="12"/>
  <c r="H34" i="12" s="1"/>
  <c r="F8" i="12"/>
  <c r="H8" i="12" s="1"/>
  <c r="F46" i="12"/>
  <c r="H46" i="12" s="1"/>
  <c r="F16" i="12"/>
  <c r="H16" i="12" s="1"/>
  <c r="F49" i="12"/>
  <c r="H49" i="12" s="1"/>
  <c r="F12" i="12"/>
  <c r="H12" i="12" s="1"/>
  <c r="H45" i="12"/>
  <c r="F20" i="12"/>
  <c r="H20" i="12" s="1"/>
  <c r="F15" i="12"/>
  <c r="H15" i="12" s="1"/>
  <c r="F51" i="12"/>
  <c r="H51" i="12" s="1"/>
  <c r="F40" i="13" s="1"/>
  <c r="H40" i="13" s="1"/>
  <c r="F35" i="12"/>
  <c r="H35" i="12" s="1"/>
  <c r="F40" i="12"/>
  <c r="H40" i="12" s="1"/>
  <c r="F26" i="12"/>
  <c r="H26" i="12" s="1"/>
  <c r="F9" i="13" s="1"/>
  <c r="H9" i="13" s="1"/>
  <c r="CO84" i="10"/>
  <c r="F47" i="12" s="1"/>
  <c r="H47" i="12" s="1"/>
  <c r="F31" i="13" s="1"/>
  <c r="H31" i="13" s="1"/>
  <c r="F34" i="11"/>
  <c r="F44" i="11"/>
  <c r="F28" i="11"/>
  <c r="F62" i="11"/>
  <c r="F32" i="11"/>
  <c r="F33" i="11"/>
  <c r="F39" i="11"/>
  <c r="F81" i="11"/>
  <c r="F67" i="11"/>
  <c r="F36" i="11"/>
  <c r="F71" i="11"/>
  <c r="F48" i="11"/>
  <c r="F72" i="11"/>
  <c r="F51" i="11"/>
  <c r="F57" i="11"/>
  <c r="F87" i="11"/>
  <c r="F54" i="11"/>
  <c r="F60" i="11"/>
  <c r="F24" i="11"/>
  <c r="F84" i="11"/>
  <c r="F75" i="11"/>
  <c r="F10" i="11"/>
  <c r="F61" i="11"/>
  <c r="F16" i="11"/>
  <c r="F26" i="11"/>
  <c r="F46" i="11"/>
  <c r="F47" i="11"/>
  <c r="F65" i="11"/>
  <c r="F23" i="11"/>
  <c r="F21" i="11"/>
  <c r="F73" i="11"/>
  <c r="F63" i="11"/>
  <c r="F35" i="11"/>
  <c r="F86" i="11"/>
  <c r="F42" i="11"/>
  <c r="F52" i="11"/>
  <c r="F56" i="11"/>
  <c r="F85" i="11"/>
  <c r="F25" i="11"/>
  <c r="F49" i="11"/>
  <c r="F77" i="11"/>
  <c r="F15" i="11"/>
  <c r="F70" i="11"/>
  <c r="F74" i="11"/>
  <c r="F41" i="11"/>
  <c r="F59" i="11"/>
  <c r="F79" i="11"/>
  <c r="F53" i="11"/>
  <c r="F30" i="11"/>
  <c r="F29" i="11"/>
  <c r="F64" i="11"/>
  <c r="F82" i="11"/>
  <c r="F58" i="11"/>
  <c r="F20" i="11"/>
  <c r="F66" i="11"/>
  <c r="F17" i="11"/>
  <c r="F22" i="11"/>
  <c r="F68" i="11"/>
  <c r="F40" i="11"/>
  <c r="F37" i="11"/>
  <c r="F31" i="11"/>
  <c r="F18" i="11"/>
  <c r="F12" i="11"/>
  <c r="F83" i="11"/>
  <c r="F45" i="11"/>
  <c r="F55" i="11"/>
  <c r="F27" i="11"/>
  <c r="F9" i="11"/>
  <c r="F38" i="11"/>
  <c r="F43" i="11"/>
  <c r="F11" i="11"/>
  <c r="F69" i="11"/>
  <c r="F78" i="11"/>
  <c r="F14" i="11"/>
  <c r="F19" i="11"/>
  <c r="F50" i="11"/>
  <c r="F13" i="11"/>
  <c r="F80" i="11"/>
  <c r="F76" i="11"/>
  <c r="K10" i="12" l="1"/>
  <c r="K8" i="12"/>
  <c r="K24" i="12"/>
  <c r="K11" i="12"/>
  <c r="K15" i="12"/>
  <c r="K23" i="12"/>
  <c r="K14" i="12"/>
  <c r="K12" i="12"/>
  <c r="K21" i="12"/>
  <c r="K9" i="12"/>
  <c r="K22" i="12"/>
  <c r="K13" i="12"/>
  <c r="K17" i="12"/>
  <c r="K7" i="12"/>
  <c r="L7" i="12" s="1"/>
  <c r="K16" i="12"/>
  <c r="K18" i="12"/>
  <c r="K20" i="12"/>
  <c r="C31" i="13"/>
  <c r="C9" i="13"/>
  <c r="C40" i="13"/>
  <c r="C20" i="13"/>
  <c r="C34" i="13"/>
  <c r="K33" i="12"/>
  <c r="K38" i="12"/>
  <c r="K34" i="12"/>
  <c r="K28" i="12"/>
  <c r="K32" i="12"/>
  <c r="K35" i="12"/>
  <c r="K31" i="12"/>
  <c r="K36" i="12"/>
  <c r="K37" i="12"/>
  <c r="K30" i="12"/>
  <c r="K39" i="12"/>
  <c r="K41" i="12"/>
  <c r="K27" i="12"/>
  <c r="L27" i="12" s="1"/>
  <c r="K40" i="12"/>
  <c r="K29" i="12"/>
  <c r="D88" i="11"/>
  <c r="E88" i="11" s="1"/>
  <c r="F88" i="11" s="1"/>
  <c r="L26" i="12"/>
  <c r="G85" i="11"/>
  <c r="H18" i="11"/>
  <c r="H34" i="11"/>
  <c r="H64" i="11"/>
  <c r="H27" i="11"/>
  <c r="H9" i="11"/>
  <c r="G74" i="11"/>
  <c r="G83" i="11"/>
  <c r="G70" i="11"/>
  <c r="H67" i="11"/>
  <c r="G63" i="11"/>
  <c r="H22" i="11"/>
  <c r="H50" i="11"/>
  <c r="H68" i="11"/>
  <c r="G37" i="11"/>
  <c r="G82" i="11"/>
  <c r="G36" i="11"/>
  <c r="H48" i="11"/>
  <c r="G46" i="11"/>
  <c r="G61" i="11"/>
  <c r="G58" i="11"/>
  <c r="H13" i="11"/>
  <c r="G29" i="11"/>
  <c r="H35" i="11"/>
  <c r="G35" i="11"/>
  <c r="H16" i="11"/>
  <c r="G41" i="11"/>
  <c r="H72" i="11"/>
  <c r="G68" i="11"/>
  <c r="H43" i="11"/>
  <c r="G59" i="11"/>
  <c r="G73" i="11"/>
  <c r="G57" i="11"/>
  <c r="G66" i="11"/>
  <c r="H45" i="11"/>
  <c r="H10" i="11"/>
  <c r="H79" i="11"/>
  <c r="H14" i="11"/>
  <c r="G15" i="11"/>
  <c r="H58" i="11"/>
  <c r="H55" i="11"/>
  <c r="G19" i="11"/>
  <c r="H11" i="11"/>
  <c r="H46" i="11"/>
  <c r="G28" i="11"/>
  <c r="G39" i="11"/>
  <c r="G81" i="11"/>
  <c r="H19" i="11"/>
  <c r="G53" i="11"/>
  <c r="G31" i="11"/>
  <c r="H80" i="11"/>
  <c r="H87" i="11"/>
  <c r="G45" i="11"/>
  <c r="H77" i="11"/>
  <c r="H33" i="11"/>
  <c r="G25" i="11"/>
  <c r="G49" i="11"/>
  <c r="G48" i="11"/>
  <c r="G14" i="11"/>
  <c r="G16" i="11"/>
  <c r="G54" i="11"/>
  <c r="G67" i="11"/>
  <c r="G64" i="11"/>
  <c r="H56" i="11"/>
  <c r="G40" i="11"/>
  <c r="G69" i="11"/>
  <c r="H66" i="11"/>
  <c r="G22" i="11"/>
  <c r="H37" i="11"/>
  <c r="H39" i="11"/>
  <c r="H44" i="11"/>
  <c r="G86" i="11"/>
  <c r="H41" i="11"/>
  <c r="H54" i="11"/>
  <c r="H30" i="11"/>
  <c r="H31" i="11"/>
  <c r="G27" i="11"/>
  <c r="G62" i="11"/>
  <c r="G30" i="11"/>
  <c r="G38" i="11"/>
  <c r="G26" i="11"/>
  <c r="H20" i="11"/>
  <c r="G60" i="11"/>
  <c r="G34" i="11"/>
  <c r="H36" i="11"/>
  <c r="G10" i="11"/>
  <c r="H70" i="11"/>
  <c r="H59" i="11"/>
  <c r="H38" i="11"/>
  <c r="G21" i="11"/>
  <c r="H74" i="11"/>
  <c r="H84" i="11"/>
  <c r="H65" i="11"/>
  <c r="H51" i="11"/>
  <c r="H75" i="11"/>
  <c r="H21" i="11"/>
  <c r="H81" i="11"/>
  <c r="G20" i="11"/>
  <c r="H57" i="11"/>
  <c r="G17" i="11"/>
  <c r="H86" i="11"/>
  <c r="G55" i="11"/>
  <c r="H23" i="11"/>
  <c r="G18" i="11"/>
  <c r="H71" i="11"/>
  <c r="H78" i="11"/>
  <c r="H60" i="11"/>
  <c r="H82" i="11"/>
  <c r="H26" i="11"/>
  <c r="G72" i="11"/>
  <c r="G65" i="11"/>
  <c r="G12" i="11"/>
  <c r="G52" i="11"/>
  <c r="H12" i="11"/>
  <c r="H17" i="11"/>
  <c r="H63" i="11"/>
  <c r="G87" i="11"/>
  <c r="H42" i="11"/>
  <c r="G80" i="11"/>
  <c r="H76" i="11"/>
  <c r="G13" i="11"/>
  <c r="H28" i="11"/>
  <c r="G50" i="11"/>
  <c r="H83" i="11"/>
  <c r="G24" i="11"/>
  <c r="G56" i="11"/>
  <c r="G9" i="11"/>
  <c r="H32" i="11"/>
  <c r="G77" i="11"/>
  <c r="G76" i="11"/>
  <c r="G23" i="11"/>
  <c r="H62" i="11"/>
  <c r="G11" i="11"/>
  <c r="H73" i="11"/>
  <c r="G43" i="11"/>
  <c r="H85" i="11"/>
  <c r="H61" i="11"/>
  <c r="G47" i="11"/>
  <c r="H15" i="11"/>
  <c r="G84" i="11"/>
  <c r="H24" i="11"/>
  <c r="H40" i="11"/>
  <c r="H29" i="11"/>
  <c r="G71" i="11"/>
  <c r="H25" i="11"/>
  <c r="G42" i="11"/>
  <c r="G75" i="11"/>
  <c r="H69" i="11"/>
  <c r="G32" i="11"/>
  <c r="H52" i="11"/>
  <c r="G51" i="11"/>
  <c r="G44" i="11"/>
  <c r="G79" i="11"/>
  <c r="H49" i="11"/>
  <c r="G33" i="11"/>
  <c r="H47" i="11"/>
  <c r="G78" i="11"/>
  <c r="H53" i="11"/>
  <c r="M20" i="12" l="1"/>
  <c r="M8" i="12"/>
  <c r="L8" i="12"/>
  <c r="M11" i="12"/>
  <c r="L18" i="12"/>
  <c r="L12" i="12"/>
  <c r="M22" i="12"/>
  <c r="L21" i="12"/>
  <c r="L15" i="12"/>
  <c r="L22" i="12"/>
  <c r="M9" i="12"/>
  <c r="M16" i="12"/>
  <c r="L20" i="12"/>
  <c r="L13" i="12"/>
  <c r="M13" i="12"/>
  <c r="L23" i="12"/>
  <c r="L19" i="12"/>
  <c r="L24" i="12"/>
  <c r="L17" i="12"/>
  <c r="M24" i="12"/>
  <c r="M10" i="12"/>
  <c r="M19" i="12"/>
  <c r="M23" i="12"/>
  <c r="M18" i="12"/>
  <c r="L16" i="12"/>
  <c r="L14" i="12"/>
  <c r="M7" i="12"/>
  <c r="M21" i="12"/>
  <c r="M14" i="12"/>
  <c r="L10" i="12"/>
  <c r="M12" i="12"/>
  <c r="L9" i="12"/>
  <c r="M17" i="12"/>
  <c r="L11" i="12"/>
  <c r="M15" i="12"/>
  <c r="L30" i="12"/>
  <c r="M40" i="12"/>
  <c r="L41" i="12"/>
  <c r="L39" i="12"/>
  <c r="M41" i="12"/>
  <c r="M31" i="12"/>
  <c r="L33" i="12"/>
  <c r="L38" i="12"/>
  <c r="L36" i="12"/>
  <c r="M34" i="12"/>
  <c r="M38" i="12"/>
  <c r="M32" i="12"/>
  <c r="M29" i="12"/>
  <c r="M35" i="12"/>
  <c r="M37" i="12"/>
  <c r="M33" i="12"/>
  <c r="L32" i="12"/>
  <c r="M27" i="12"/>
  <c r="L28" i="12"/>
  <c r="M36" i="12"/>
  <c r="L40" i="12"/>
  <c r="M30" i="12"/>
  <c r="M39" i="12"/>
  <c r="L37" i="12"/>
  <c r="L34" i="12"/>
  <c r="M28" i="12"/>
  <c r="L31" i="12"/>
  <c r="L35" i="12"/>
  <c r="L29" i="12"/>
  <c r="F89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<sst xmlns="http://schemas.openxmlformats.org/spreadsheetml/2006/main" count="980" uniqueCount="297">
  <si>
    <t>Metro Melbourne</t>
  </si>
  <si>
    <t>Number</t>
  </si>
  <si>
    <t>Analgesics</t>
  </si>
  <si>
    <t>Antidepressants</t>
  </si>
  <si>
    <t>Antipsychotics</t>
  </si>
  <si>
    <t>Benzodiazepines</t>
  </si>
  <si>
    <t>Cannabis</t>
  </si>
  <si>
    <t>GHB</t>
  </si>
  <si>
    <t>Hallucinogens</t>
  </si>
  <si>
    <t>Inhalants</t>
  </si>
  <si>
    <t>Opioids</t>
  </si>
  <si>
    <t>Other Sedatives</t>
  </si>
  <si>
    <t>Other Stimulants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</si>
  <si>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</si>
  <si>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</si>
  <si>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</si>
  <si>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</si>
  <si>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</si>
  <si>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</si>
  <si>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</si>
  <si>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</si>
  <si>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</si>
  <si>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</si>
  <si>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</si>
  <si>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</si>
  <si>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</si>
  <si>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</si>
  <si>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</si>
  <si>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</si>
  <si>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</si>
  <si>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</si>
  <si>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</si>
  <si>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</si>
  <si>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</si>
  <si>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</si>
  <si>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</si>
  <si>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</si>
  <si>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</si>
  <si>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</si>
  <si>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</si>
  <si>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</si>
  <si>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</si>
  <si>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</si>
  <si>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</si>
  <si>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</si>
  <si>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</si>
  <si>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</si>
  <si>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</si>
  <si>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</si>
  <si>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</si>
  <si>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</si>
  <si>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</si>
  <si>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</si>
  <si>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</si>
  <si>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</si>
  <si>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</si>
  <si>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</si>
  <si>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</si>
  <si>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</si>
  <si>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</si>
  <si>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</si>
  <si>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</si>
  <si>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</si>
  <si>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</si>
  <si>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</si>
  <si>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</si>
  <si>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</si>
  <si>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</si>
  <si>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</si>
  <si>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</si>
  <si>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</si>
  <si>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</si>
  <si>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</si>
  <si>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</si>
  <si>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</si>
  <si>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</si>
  <si>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</si>
  <si>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</si>
  <si>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</si>
  <si>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</si>
  <si>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</si>
  <si>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</si>
  <si>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</si>
  <si>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</si>
  <si>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</si>
  <si>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</si>
  <si>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</si>
  <si>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</si>
  <si>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</si>
  <si>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</si>
  <si>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</si>
  <si>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</si>
  <si>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All AOD</t>
  </si>
  <si>
    <t>Alcohol</t>
  </si>
  <si>
    <t>Amphetamines</t>
  </si>
  <si>
    <t>Anti-psychotics</t>
  </si>
  <si>
    <t>Heroin</t>
  </si>
  <si>
    <t>Opioid</t>
  </si>
  <si>
    <t>Pharmecutical Drugs (any)</t>
  </si>
  <si>
    <t>All</t>
  </si>
  <si>
    <t>Illicit Drugs (any)</t>
  </si>
  <si>
    <t>High Alcohol Hrs</t>
  </si>
  <si>
    <t>Incidents</t>
  </si>
  <si>
    <t>Alcohol (with or without other substances)</t>
  </si>
  <si>
    <t>Amphetamines (any)</t>
  </si>
  <si>
    <t>Heroin (any)</t>
  </si>
  <si>
    <t>Illicit drugs (any)</t>
  </si>
  <si>
    <t>Pharmaco-therapy</t>
  </si>
  <si>
    <t>All AOD ambulance attendances: 2020</t>
  </si>
  <si>
    <t>AMBULANCE ATTENDANCES</t>
  </si>
  <si>
    <t>HOSPITALISATIONS</t>
  </si>
  <si>
    <t>ROAD ACCIDENTS</t>
  </si>
  <si>
    <t>ROAD ACCIDENTS: 2019</t>
  </si>
  <si>
    <t>HOSPITALISATIONS: 2018</t>
  </si>
  <si>
    <t>AMBULANCE ATTENDANCES: 2020</t>
  </si>
  <si>
    <t>DEATHS RELATED TO ALCOHOL OR OTHER DRUGS: 2019</t>
  </si>
  <si>
    <t>ASSAULTS DURING HIGH ALCOHOL HOURS: 2019</t>
  </si>
  <si>
    <t>INCIDENTS OF FAMILY VIOLENCE - attributed to definite or possible alcohol consumption: 2019</t>
  </si>
  <si>
    <t>Population: 2019</t>
  </si>
  <si>
    <t>DEATHS</t>
  </si>
  <si>
    <t>ASSAULTS</t>
  </si>
  <si>
    <t>FAMILY VIOLENCE</t>
  </si>
  <si>
    <t>Victoria</t>
  </si>
  <si>
    <r>
      <t xml:space="preserve">ASSAULTS DURING HIGH ALCOHOL HOURS: </t>
    </r>
    <r>
      <rPr>
        <sz val="10"/>
        <color rgb="FFFFFFCC"/>
        <rFont val="Calibri"/>
        <family val="2"/>
        <scheme val="minor"/>
      </rPr>
      <t>2019</t>
    </r>
  </si>
  <si>
    <r>
      <t xml:space="preserve">ROAD ACCIDENTS: </t>
    </r>
    <r>
      <rPr>
        <sz val="10"/>
        <color rgb="FFFFFFCC"/>
        <rFont val="Calibri"/>
        <family val="2"/>
        <scheme val="minor"/>
      </rPr>
      <t>2019</t>
    </r>
  </si>
  <si>
    <r>
      <t xml:space="preserve">HOSPITALISATIONS: </t>
    </r>
    <r>
      <rPr>
        <sz val="10"/>
        <color rgb="FFFFFFCC"/>
        <rFont val="Calibri"/>
        <family val="2"/>
        <scheme val="minor"/>
      </rPr>
      <t>2018</t>
    </r>
  </si>
  <si>
    <r>
      <t xml:space="preserve">AMBULANCE ATTENDANCES: </t>
    </r>
    <r>
      <rPr>
        <sz val="10"/>
        <color rgb="FFFFFFCC"/>
        <rFont val="Calibri"/>
        <family val="2"/>
        <scheme val="minor"/>
      </rPr>
      <t>2020</t>
    </r>
  </si>
  <si>
    <t>Accidents</t>
  </si>
  <si>
    <t>Rate (per 1,000 pop.)</t>
  </si>
  <si>
    <t>INCIDENTS OF FAMILY VIOLENCE: 2019</t>
  </si>
  <si>
    <t>attributed to definite or possible alcohol consumption</t>
  </si>
  <si>
    <r>
      <rPr>
        <sz val="16"/>
        <color rgb="FFFFFFCC"/>
        <rFont val="Garamond"/>
        <family val="1"/>
      </rPr>
      <t>ALCOHOL AND OTHER DRUG-RELATED INCIDENTS, by MUNICIPALITY:</t>
    </r>
    <r>
      <rPr>
        <sz val="12"/>
        <color rgb="FFFFFFCC"/>
        <rFont val="Calibri"/>
        <family val="2"/>
        <scheme val="minor"/>
      </rPr>
      <t xml:space="preserve">
</t>
    </r>
    <r>
      <rPr>
        <sz val="12"/>
        <color rgb="FFFFFFCC"/>
        <rFont val="Garamond"/>
        <family val="1"/>
      </rPr>
      <t>from data assembled and published by Turning Point</t>
    </r>
  </si>
  <si>
    <t>Adj</t>
  </si>
  <si>
    <t>Rank</t>
  </si>
  <si>
    <t xml:space="preserve">ALCOHOL AND OTHER DRUG-RELATED INCIDENTS, 
by CATEGORY </t>
  </si>
  <si>
    <t>Select incident type, below</t>
  </si>
  <si>
    <r>
      <t xml:space="preserve">Select rate or number, here </t>
    </r>
    <r>
      <rPr>
        <b/>
        <sz val="12"/>
        <color rgb="FF006600"/>
        <rFont val="Wingdings"/>
        <charset val="2"/>
      </rPr>
      <t>F</t>
    </r>
  </si>
  <si>
    <r>
      <t xml:space="preserve">Select municipality and comparison, here </t>
    </r>
    <r>
      <rPr>
        <b/>
        <sz val="12"/>
        <color rgb="FF006600"/>
        <rFont val="Wingdings"/>
        <charset val="2"/>
      </rPr>
      <t>F</t>
    </r>
  </si>
  <si>
    <t>The information depicted below, represents the rate of incidents, per 1,000 population</t>
  </si>
  <si>
    <t>Ambulance attendances: all AOD: 2020</t>
  </si>
  <si>
    <t>Ambulance attendances: Alcohol (with or without other substances)</t>
  </si>
  <si>
    <t>Ambulance attendances: Amphetamines (any)</t>
  </si>
  <si>
    <t>Ambulance attendances: Analgesics</t>
  </si>
  <si>
    <t>Ambulance attendances: Antidepressants</t>
  </si>
  <si>
    <t>Ambulance attendances: Antipsychotics</t>
  </si>
  <si>
    <t>Ambulance attendances: Benzodiazepines</t>
  </si>
  <si>
    <t>Ambulance attendances: Cannabis</t>
  </si>
  <si>
    <t>Ambulance attendances: GHB</t>
  </si>
  <si>
    <t>Ambulance attendances: Hallucinogens</t>
  </si>
  <si>
    <t>Ambulance attendances: Heroin (any)</t>
  </si>
  <si>
    <t>Ambulance attendances: Illicit drugs (any)</t>
  </si>
  <si>
    <t>Ambulance attendances: Inhalants</t>
  </si>
  <si>
    <t>Ambulance attendances: Opioids</t>
  </si>
  <si>
    <t>Ambulance attendances: Other Sedatives</t>
  </si>
  <si>
    <t>Ambulance attendances: Other Stimulants</t>
  </si>
  <si>
    <t>Ambulance attendances: Pharmecutical Drugs (any)</t>
  </si>
  <si>
    <t>Ambulance attendances: Pharmaco-therapy</t>
  </si>
  <si>
    <t>Hospitalisations: All AOD</t>
  </si>
  <si>
    <t>Hospitalisations: Alcohol</t>
  </si>
  <si>
    <t>Hospitalisations: Amphetamines</t>
  </si>
  <si>
    <t>Hospitalisations: Analgesics</t>
  </si>
  <si>
    <t>Hospitalisations: Antidepressants</t>
  </si>
  <si>
    <t>Hospitalisations: Anti-psychotics</t>
  </si>
  <si>
    <t>Hospitalisations: Benzodiazepines</t>
  </si>
  <si>
    <t>Hospitalisations: Cannabis</t>
  </si>
  <si>
    <t>Hospitalisations: Hallucinogens</t>
  </si>
  <si>
    <t>Hospitalisations: Heroin</t>
  </si>
  <si>
    <t>Hospitalisations: Inhalants</t>
  </si>
  <si>
    <t>Hospitalisations: Opioid</t>
  </si>
  <si>
    <t>Hospitalisations: Other Sedatives</t>
  </si>
  <si>
    <t>Hospitalisations: Other Stimulants</t>
  </si>
  <si>
    <t>Hospitalisations: Pharmecutical Drugs (any)</t>
  </si>
  <si>
    <t>Hospitalisations: Pharmaco-therapy</t>
  </si>
  <si>
    <t>Road Accidents</t>
  </si>
  <si>
    <t>Deaths related to AOD: Alcohol</t>
  </si>
  <si>
    <t>Deaths related to AOD: Illicit Drugs (any)</t>
  </si>
  <si>
    <t>Deaths related to AOD: All AOD</t>
  </si>
  <si>
    <t>Assaults during High Alcohol Hrs</t>
  </si>
  <si>
    <t>Incidents of family violence where AOD appear to be involved</t>
  </si>
  <si>
    <r>
      <t xml:space="preserve">HOSPITALISATIONS: </t>
    </r>
    <r>
      <rPr>
        <sz val="10"/>
        <color theme="0"/>
        <rFont val="Calibri"/>
        <family val="2"/>
        <scheme val="minor"/>
      </rPr>
      <t>2018</t>
    </r>
  </si>
  <si>
    <r>
      <t xml:space="preserve">ROAD ACCIDENTS: </t>
    </r>
    <r>
      <rPr>
        <sz val="10"/>
        <color theme="0"/>
        <rFont val="Calibri"/>
        <family val="2"/>
        <scheme val="minor"/>
      </rPr>
      <t>2019</t>
    </r>
  </si>
  <si>
    <r>
      <t xml:space="preserve">DEATHS RELATED TO ALCOHOL OR OTHER DRUGS: </t>
    </r>
    <r>
      <rPr>
        <sz val="10"/>
        <color theme="0"/>
        <rFont val="Calibri"/>
        <family val="2"/>
        <scheme val="minor"/>
      </rPr>
      <t>2019</t>
    </r>
  </si>
  <si>
    <r>
      <t xml:space="preserve">ASSAULTS DURING HIGH ALCOHOL HOURS: </t>
    </r>
    <r>
      <rPr>
        <sz val="10"/>
        <color theme="0"/>
        <rFont val="Calibri"/>
        <family val="2"/>
        <scheme val="minor"/>
      </rPr>
      <t>2019</t>
    </r>
  </si>
  <si>
    <r>
      <t xml:space="preserve">AMBULANCE ATTENDANCES: </t>
    </r>
    <r>
      <rPr>
        <sz val="10"/>
        <color theme="0"/>
        <rFont val="Calibri"/>
        <family val="2"/>
        <scheme val="minor"/>
      </rPr>
      <t>2020</t>
    </r>
  </si>
  <si>
    <r>
      <t xml:space="preserve">DRUG-RELATED DEATHS: </t>
    </r>
    <r>
      <rPr>
        <sz val="10"/>
        <color rgb="FFFFFFCC"/>
        <rFont val="Calibri"/>
        <family val="2"/>
        <scheme val="minor"/>
      </rPr>
      <t>2019</t>
    </r>
  </si>
  <si>
    <t>Pharmaceutical Drugs (any)</t>
  </si>
  <si>
    <t>Alcohol (with/without other substances)</t>
  </si>
  <si>
    <t>DRUG OFFENCES</t>
  </si>
  <si>
    <t>Druf offences, per 100,000 pop.</t>
  </si>
  <si>
    <t>DRUG OFFENCES: 2020/21</t>
  </si>
  <si>
    <t>per 100,000 pop.</t>
  </si>
  <si>
    <t>Offences</t>
  </si>
  <si>
    <t>DRUG OFFENCES 2020/21</t>
  </si>
  <si>
    <t>Rate of drug offences per 10,000 pop.</t>
  </si>
  <si>
    <t>Serious injuries involving vehicle crashes in Victoria during high alcohol hours (evenings to early mornings)</t>
  </si>
  <si>
    <t>Based on place of residence</t>
  </si>
  <si>
    <t>Based on location of incident</t>
  </si>
  <si>
    <t>All AOD ambulance attendances</t>
  </si>
  <si>
    <t xml:space="preserve">Information assembled by medical, legal and other authorities provides a glimpse of the extent and nature of the harm caused by alcohol and other drugs in our communities. </t>
  </si>
  <si>
    <t>Hospital admissions</t>
  </si>
  <si>
    <t>Rates of hospitalisation associated with a selection of major drug categories are illustrated below.</t>
  </si>
  <si>
    <t>Rate</t>
  </si>
  <si>
    <t>% higher/lower</t>
  </si>
  <si>
    <t>Higher/lower</t>
  </si>
  <si>
    <t>highest</t>
  </si>
  <si>
    <t>2nd highest</t>
  </si>
  <si>
    <t>3rd highest</t>
  </si>
  <si>
    <t>4th highest</t>
  </si>
  <si>
    <t>5th highest</t>
  </si>
  <si>
    <t>6th highest</t>
  </si>
  <si>
    <t>7th highest</t>
  </si>
  <si>
    <t>8th highest</t>
  </si>
  <si>
    <t>9th highest</t>
  </si>
  <si>
    <t>10th highest</t>
  </si>
  <si>
    <t>11th highest</t>
  </si>
  <si>
    <t>12th highest</t>
  </si>
  <si>
    <t>13th highest</t>
  </si>
  <si>
    <t>14th highest</t>
  </si>
  <si>
    <t>15th highest</t>
  </si>
  <si>
    <t>16th highest</t>
  </si>
  <si>
    <t>17th highest</t>
  </si>
  <si>
    <t>18th highest</t>
  </si>
  <si>
    <t>19th highest</t>
  </si>
  <si>
    <t>20th highest</t>
  </si>
  <si>
    <t>22nd highest</t>
  </si>
  <si>
    <t>23rd highest</t>
  </si>
  <si>
    <t>24th highest</t>
  </si>
  <si>
    <t>25th highest</t>
  </si>
  <si>
    <t>26th highest</t>
  </si>
  <si>
    <t>27th highest</t>
  </si>
  <si>
    <t>28th highest</t>
  </si>
  <si>
    <t>29th highest</t>
  </si>
  <si>
    <t>30th highest</t>
  </si>
  <si>
    <t>31st highest</t>
  </si>
  <si>
    <t>32nd highest</t>
  </si>
  <si>
    <t>33rd highest</t>
  </si>
  <si>
    <t>34th highest</t>
  </si>
  <si>
    <t>35th highest</t>
  </si>
  <si>
    <t>36th highest</t>
  </si>
  <si>
    <t>37th highest</t>
  </si>
  <si>
    <t>38th highest</t>
  </si>
  <si>
    <t>39th highest</t>
  </si>
  <si>
    <t>40th highest</t>
  </si>
  <si>
    <t>41st highest</t>
  </si>
  <si>
    <t>42nd highest</t>
  </si>
  <si>
    <t>43rd highest</t>
  </si>
  <si>
    <t>44th highest</t>
  </si>
  <si>
    <t>45th highest</t>
  </si>
  <si>
    <t>46th highest</t>
  </si>
  <si>
    <t>47th highest</t>
  </si>
  <si>
    <t>48th highest</t>
  </si>
  <si>
    <t>49th highest</t>
  </si>
  <si>
    <t>50th highest</t>
  </si>
  <si>
    <t>54th highest</t>
  </si>
  <si>
    <t>55th highest</t>
  </si>
  <si>
    <t>56th highest</t>
  </si>
  <si>
    <t>57th highest</t>
  </si>
  <si>
    <t>58th highest</t>
  </si>
  <si>
    <t>59th highest</t>
  </si>
  <si>
    <t>60th highest</t>
  </si>
  <si>
    <t>64th highest</t>
  </si>
  <si>
    <t>65th highest</t>
  </si>
  <si>
    <t>66th highest</t>
  </si>
  <si>
    <t>67th highest</t>
  </si>
  <si>
    <t>68th highest</t>
  </si>
  <si>
    <t>69th highest</t>
  </si>
  <si>
    <t>70th highest</t>
  </si>
  <si>
    <t>74th highest</t>
  </si>
  <si>
    <t>75th highest</t>
  </si>
  <si>
    <t>76th highest</t>
  </si>
  <si>
    <t>77th highest</t>
  </si>
  <si>
    <t>78th highest</t>
  </si>
  <si>
    <t>79th highest</t>
  </si>
  <si>
    <t>51st highest</t>
  </si>
  <si>
    <t>52nd highest</t>
  </si>
  <si>
    <t>61st highest</t>
  </si>
  <si>
    <t>62nd highest</t>
  </si>
  <si>
    <t>71st highest</t>
  </si>
  <si>
    <t>72nd highest</t>
  </si>
  <si>
    <t>Ambulance attendances</t>
  </si>
  <si>
    <t>Ambulance AOD</t>
  </si>
  <si>
    <t>Hospitalisations AOD</t>
  </si>
  <si>
    <t>Drug-related deaths</t>
  </si>
  <si>
    <t>Drug Offences</t>
  </si>
  <si>
    <t>Drug related deaths</t>
  </si>
  <si>
    <t xml:space="preserve">Road accidents </t>
  </si>
  <si>
    <t xml:space="preserve">Drug offences </t>
  </si>
  <si>
    <t>Incidence of family violence with potential alcohol consumption</t>
  </si>
  <si>
    <t>Family Violence</t>
  </si>
  <si>
    <t>Select the municipality of interest below</t>
  </si>
  <si>
    <t>SUMMARIES OF DRUG-RELATED HARM IN VICTORIAN COMMUNITIES</t>
  </si>
  <si>
    <t>53rd highest</t>
  </si>
  <si>
    <t>63rd highest</t>
  </si>
  <si>
    <t>73rd highest</t>
  </si>
  <si>
    <t>21st highest</t>
  </si>
  <si>
    <t>The accompanying diagram shows the rates of ambulance attendances associated with selected drugs.</t>
  </si>
  <si>
    <r>
      <rPr>
        <b/>
        <sz val="8"/>
        <color theme="1"/>
        <rFont val="Calibri"/>
        <family val="2"/>
        <scheme val="minor"/>
      </rPr>
      <t>Sources</t>
    </r>
    <r>
      <rPr>
        <sz val="8"/>
        <color theme="1"/>
        <rFont val="Calibri"/>
        <family val="2"/>
        <scheme val="minor"/>
      </rPr>
      <t>: Hospital admissions, ambulance attendances, road accidents, mortality and family violence - assembled and published by Turning Point at: https://aodstats.org.au/   Drug offences: Victorian Crime Statistics Agency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</si>
</sst>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0"/>
      <name val="Times New Roman"/>
      <family val="1"/>
    </font>
    <font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FFCC"/>
      <name val="Calibri"/>
      <family val="2"/>
      <scheme val="minor"/>
    </font>
    <font>
      <sz val="10"/>
      <color rgb="FFFFFFCC"/>
      <name val="Calibri"/>
      <family val="2"/>
      <scheme val="minor"/>
    </font>
    <font>
      <sz val="12"/>
      <color rgb="FFFFFFCC"/>
      <name val="Calibri"/>
      <family val="1"/>
      <scheme val="minor"/>
    </font>
    <font>
      <sz val="16"/>
      <color rgb="FFFFFFCC"/>
      <name val="Garamond"/>
      <family val="1"/>
    </font>
    <font>
      <sz val="12"/>
      <color rgb="FFFFFFCC"/>
      <name val="Calibri"/>
      <family val="2"/>
      <scheme val="minor"/>
    </font>
    <font>
      <sz val="12"/>
      <color rgb="FFFFFFCC"/>
      <name val="Garamond"/>
      <family val="1"/>
    </font>
    <font>
      <b/>
      <sz val="11"/>
      <color theme="8" tint="-0.499984740745262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9"/>
      <color rgb="FFFFFFCC"/>
      <name val="Calibri"/>
      <family val="2"/>
      <scheme val="minor"/>
    </font>
    <font>
      <b/>
      <sz val="12"/>
      <color rgb="FF006600"/>
      <name val="Wingdings"/>
      <charset val="2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3"/>
      <color rgb="FF008000"/>
      <name val="Calibri"/>
      <family val="2"/>
      <scheme val="minor"/>
    </font>
    <font>
      <sz val="7.5"/>
      <color theme="0"/>
      <name val="Calibri"/>
      <family val="2"/>
      <scheme val="minor"/>
    </font>
    <font>
      <sz val="9"/>
      <color theme="1"/>
      <name val="Times New Roman"/>
      <family val="1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5"/>
      <color theme="1"/>
      <name val="Garamond"/>
      <family val="1"/>
    </font>
    <font>
      <b/>
      <sz val="16"/>
      <color rgb="FF003399"/>
      <name val="Garamond"/>
      <family val="1"/>
    </font>
    <font>
      <b/>
      <sz val="12"/>
      <color theme="1"/>
      <name val="Garamond"/>
      <family val="1"/>
    </font>
    <font>
      <sz val="12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rgb="FF006600"/>
      </top>
      <bottom style="hair">
        <color rgb="FF006600"/>
      </bottom>
      <diagonal/>
    </border>
    <border>
      <left/>
      <right/>
      <top/>
      <bottom style="medium">
        <color rgb="FF006600"/>
      </bottom>
      <diagonal/>
    </border>
    <border>
      <left/>
      <right/>
      <top style="medium">
        <color rgb="FF006600"/>
      </top>
      <bottom style="medium">
        <color rgb="FF006600"/>
      </bottom>
      <diagonal/>
    </border>
    <border>
      <left/>
      <right/>
      <top style="hair">
        <color rgb="FF006600"/>
      </top>
      <bottom/>
      <diagonal/>
    </border>
    <border>
      <left/>
      <right/>
      <top style="medium">
        <color rgb="FF006600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3" fontId="3" fillId="0" borderId="1" xfId="0" applyNumberFormat="1" applyFont="1" applyFill="1" applyBorder="1" applyAlignment="1" applyProtection="1">
      <alignment vertical="center"/>
      <protection hidden="1"/>
    </xf>
    <xf numFmtId="3" fontId="8" fillId="0" borderId="0" xfId="0" applyNumberFormat="1" applyFont="1" applyFill="1" applyBorder="1" applyAlignment="1" applyProtection="1">
      <alignment vertical="center"/>
      <protection hidden="1"/>
    </xf>
    <xf numFmtId="1" fontId="5" fillId="0" borderId="0" xfId="0" applyNumberFormat="1" applyFont="1" applyAlignment="1" applyProtection="1">
      <alignment horizontal="center"/>
      <protection hidden="1"/>
    </xf>
    <xf numFmtId="3" fontId="4" fillId="0" borderId="1" xfId="0" applyNumberFormat="1" applyFont="1" applyFill="1" applyBorder="1" applyProtection="1">
      <protection hidden="1"/>
    </xf>
    <xf numFmtId="0" fontId="4" fillId="0" borderId="0" xfId="0" applyFont="1" applyAlignment="1">
      <alignment horizontal="center"/>
    </xf>
    <xf numFmtId="3" fontId="4" fillId="0" borderId="1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3" fontId="4" fillId="0" borderId="0" xfId="0" applyNumberFormat="1" applyFont="1" applyFill="1" applyBorder="1" applyAlignment="1" applyProtection="1">
      <alignment horizontal="center"/>
      <protection hidden="1"/>
    </xf>
    <xf numFmtId="0" fontId="4" fillId="0" borderId="1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3" fontId="11" fillId="0" borderId="0" xfId="0" applyNumberFormat="1" applyFont="1" applyAlignment="1" applyProtection="1">
      <alignment horizontal="center" vertical="center" wrapText="1"/>
      <protection hidden="1"/>
    </xf>
    <xf numFmtId="3" fontId="6" fillId="0" borderId="0" xfId="0" applyNumberFormat="1" applyFont="1" applyAlignment="1" applyProtection="1">
      <alignment horizontal="center" vertical="center" wrapText="1"/>
      <protection hidden="1"/>
    </xf>
    <xf numFmtId="3" fontId="4" fillId="0" borderId="0" xfId="0" applyNumberFormat="1" applyFont="1" applyAlignment="1" applyProtection="1">
      <alignment horizontal="center"/>
      <protection hidden="1"/>
    </xf>
    <xf numFmtId="3" fontId="5" fillId="0" borderId="0" xfId="0" applyNumberFormat="1" applyFont="1" applyAlignment="1" applyProtection="1">
      <alignment horizontal="center" vertical="center" wrapText="1"/>
      <protection hidden="1"/>
    </xf>
    <xf numFmtId="1" fontId="6" fillId="0" borderId="0" xfId="0" applyNumberFormat="1" applyFont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center" wrapText="1"/>
    </xf>
    <xf numFmtId="0" fontId="0" fillId="4" borderId="0" xfId="0" applyFill="1"/>
    <xf numFmtId="3" fontId="4" fillId="2" borderId="1" xfId="0" applyNumberFormat="1" applyFont="1" applyFill="1" applyBorder="1" applyProtection="1">
      <protection hidden="1"/>
    </xf>
    <xf numFmtId="0" fontId="0" fillId="6" borderId="0" xfId="0" applyFont="1" applyFill="1"/>
    <xf numFmtId="0" fontId="0" fillId="7" borderId="0" xfId="0" applyFont="1" applyFill="1"/>
    <xf numFmtId="164" fontId="4" fillId="8" borderId="1" xfId="0" applyNumberFormat="1" applyFont="1" applyFill="1" applyBorder="1" applyProtection="1">
      <protection hidden="1"/>
    </xf>
    <xf numFmtId="164" fontId="4" fillId="8" borderId="1" xfId="0" applyNumberFormat="1" applyFont="1" applyFill="1" applyBorder="1" applyAlignment="1" applyProtection="1">
      <alignment horizontal="center"/>
      <protection hidden="1"/>
    </xf>
    <xf numFmtId="0" fontId="0" fillId="6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3" fontId="3" fillId="0" borderId="0" xfId="0" applyNumberFormat="1" applyFont="1" applyFill="1" applyBorder="1" applyAlignment="1" applyProtection="1">
      <alignment vertical="center"/>
      <protection hidden="1"/>
    </xf>
    <xf numFmtId="0" fontId="6" fillId="9" borderId="0" xfId="0" applyFont="1" applyFill="1" applyAlignment="1">
      <alignment horizontal="center"/>
    </xf>
    <xf numFmtId="0" fontId="0" fillId="0" borderId="0" xfId="0" applyProtection="1">
      <protection hidden="1"/>
    </xf>
    <xf numFmtId="0" fontId="21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13" fillId="10" borderId="0" xfId="0" applyFont="1" applyFill="1" applyAlignment="1" applyProtection="1">
      <alignment wrapText="1"/>
      <protection hidden="1"/>
    </xf>
    <xf numFmtId="0" fontId="4" fillId="2" borderId="0" xfId="0" applyFont="1" applyFill="1" applyAlignment="1" applyProtection="1">
      <alignment wrapText="1"/>
      <protection hidden="1"/>
    </xf>
    <xf numFmtId="165" fontId="4" fillId="0" borderId="0" xfId="0" applyNumberFormat="1" applyFont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7" fillId="0" borderId="0" xfId="0" applyFont="1" applyProtection="1">
      <protection hidden="1"/>
    </xf>
    <xf numFmtId="165" fontId="20" fillId="0" borderId="0" xfId="0" applyNumberFormat="1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4" fillId="2" borderId="2" xfId="0" applyFont="1" applyFill="1" applyBorder="1" applyAlignment="1" applyProtection="1">
      <alignment wrapText="1"/>
      <protection hidden="1"/>
    </xf>
    <xf numFmtId="165" fontId="4" fillId="0" borderId="2" xfId="0" applyNumberFormat="1" applyFont="1" applyBorder="1" applyAlignment="1" applyProtection="1">
      <alignment horizontal="center"/>
      <protection hidden="1"/>
    </xf>
    <xf numFmtId="165" fontId="10" fillId="8" borderId="2" xfId="0" applyNumberFormat="1" applyFont="1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0" xfId="0" applyFont="1" applyBorder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165" fontId="20" fillId="0" borderId="0" xfId="0" applyNumberFormat="1" applyFont="1" applyBorder="1" applyAlignment="1" applyProtection="1">
      <alignment horizontal="center"/>
      <protection hidden="1"/>
    </xf>
    <xf numFmtId="0" fontId="9" fillId="0" borderId="0" xfId="0" applyFont="1" applyBorder="1" applyProtection="1">
      <protection hidden="1"/>
    </xf>
    <xf numFmtId="0" fontId="4" fillId="0" borderId="0" xfId="0" applyFont="1"/>
    <xf numFmtId="0" fontId="0" fillId="0" borderId="0" xfId="0" applyFont="1" applyBorder="1" applyProtection="1">
      <protection hidden="1"/>
    </xf>
    <xf numFmtId="0" fontId="0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0" fontId="24" fillId="0" borderId="0" xfId="0" applyFont="1" applyFill="1" applyBorder="1" applyAlignment="1" applyProtection="1">
      <alignment wrapText="1"/>
      <protection hidden="1"/>
    </xf>
    <xf numFmtId="0" fontId="7" fillId="0" borderId="0" xfId="0" applyFont="1" applyFill="1" applyBorder="1" applyProtection="1">
      <protection hidden="1"/>
    </xf>
    <xf numFmtId="0" fontId="4" fillId="2" borderId="3" xfId="0" applyFont="1" applyFill="1" applyBorder="1" applyAlignment="1" applyProtection="1">
      <alignment wrapText="1"/>
      <protection hidden="1"/>
    </xf>
    <xf numFmtId="165" fontId="4" fillId="0" borderId="3" xfId="0" applyNumberFormat="1" applyFont="1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0" fontId="13" fillId="10" borderId="3" xfId="0" applyFont="1" applyFill="1" applyBorder="1" applyAlignment="1" applyProtection="1">
      <alignment wrapText="1"/>
      <protection hidden="1"/>
    </xf>
    <xf numFmtId="165" fontId="4" fillId="10" borderId="3" xfId="0" applyNumberFormat="1" applyFont="1" applyFill="1" applyBorder="1" applyAlignment="1" applyProtection="1">
      <alignment horizontal="center"/>
      <protection hidden="1"/>
    </xf>
    <xf numFmtId="0" fontId="0" fillId="10" borderId="3" xfId="0" applyFill="1" applyBorder="1" applyProtection="1">
      <protection hidden="1"/>
    </xf>
    <xf numFmtId="165" fontId="10" fillId="8" borderId="5" xfId="0" applyNumberFormat="1" applyFont="1" applyFill="1" applyBorder="1" applyAlignment="1" applyProtection="1">
      <alignment horizontal="center"/>
      <protection hidden="1"/>
    </xf>
    <xf numFmtId="0" fontId="0" fillId="10" borderId="4" xfId="0" applyFill="1" applyBorder="1" applyProtection="1">
      <protection hidden="1"/>
    </xf>
    <xf numFmtId="0" fontId="0" fillId="14" borderId="0" xfId="0" applyFill="1"/>
    <xf numFmtId="0" fontId="4" fillId="2" borderId="6" xfId="0" applyFont="1" applyFill="1" applyBorder="1" applyAlignment="1" applyProtection="1">
      <alignment wrapText="1"/>
      <protection hidden="1"/>
    </xf>
    <xf numFmtId="165" fontId="4" fillId="0" borderId="6" xfId="0" applyNumberFormat="1" applyFont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165" fontId="10" fillId="8" borderId="6" xfId="0" applyNumberFormat="1" applyFont="1" applyFill="1" applyBorder="1" applyAlignment="1" applyProtection="1">
      <alignment horizontal="center"/>
      <protection hidden="1"/>
    </xf>
    <xf numFmtId="165" fontId="9" fillId="10" borderId="3" xfId="0" applyNumberFormat="1" applyFont="1" applyFill="1" applyBorder="1" applyAlignment="1" applyProtection="1">
      <alignment horizontal="center"/>
      <protection hidden="1"/>
    </xf>
    <xf numFmtId="165" fontId="6" fillId="0" borderId="3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hidden="1"/>
    </xf>
    <xf numFmtId="3" fontId="28" fillId="0" borderId="0" xfId="0" applyNumberFormat="1" applyFont="1" applyFill="1" applyBorder="1" applyAlignment="1" applyProtection="1">
      <alignment vertical="center"/>
      <protection hidden="1"/>
    </xf>
    <xf numFmtId="165" fontId="4" fillId="0" borderId="0" xfId="0" applyNumberFormat="1" applyFont="1" applyBorder="1" applyAlignment="1" applyProtection="1">
      <alignment horizontal="center"/>
      <protection hidden="1"/>
    </xf>
    <xf numFmtId="0" fontId="6" fillId="0" borderId="0" xfId="0" applyFont="1" applyBorder="1" applyProtection="1">
      <protection hidden="1"/>
    </xf>
    <xf numFmtId="0" fontId="4" fillId="0" borderId="0" xfId="0" applyFont="1" applyBorder="1" applyProtection="1">
      <protection hidden="1"/>
    </xf>
    <xf numFmtId="165" fontId="4" fillId="0" borderId="0" xfId="0" applyNumberFormat="1" applyFont="1" applyBorder="1" applyProtection="1">
      <protection hidden="1"/>
    </xf>
    <xf numFmtId="165" fontId="6" fillId="0" borderId="0" xfId="0" applyNumberFormat="1" applyFont="1" applyProtection="1">
      <protection hidden="1"/>
    </xf>
    <xf numFmtId="0" fontId="6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29" fillId="0" borderId="0" xfId="0" applyFont="1" applyFill="1" applyAlignment="1" applyProtection="1">
      <alignment horizontal="center"/>
      <protection hidden="1"/>
    </xf>
    <xf numFmtId="0" fontId="0" fillId="2" borderId="0" xfId="0" applyFill="1"/>
    <xf numFmtId="0" fontId="5" fillId="0" borderId="0" xfId="0" applyFont="1" applyBorder="1" applyProtection="1">
      <protection hidden="1"/>
    </xf>
    <xf numFmtId="0" fontId="5" fillId="2" borderId="0" xfId="0" applyFont="1" applyFill="1"/>
    <xf numFmtId="0" fontId="5" fillId="0" borderId="0" xfId="0" applyFont="1"/>
    <xf numFmtId="0" fontId="31" fillId="15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Fill="1" applyAlignment="1" applyProtection="1">
      <alignment horizontal="justify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33" fillId="3" borderId="0" xfId="0" applyFont="1" applyFill="1" applyAlignment="1" applyProtection="1">
      <alignment horizontal="justify" vertical="center"/>
      <protection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20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165" fontId="20" fillId="0" borderId="0" xfId="0" applyNumberFormat="1" applyFont="1" applyAlignment="1" applyProtection="1">
      <alignment horizontal="center" vertical="center"/>
      <protection hidden="1"/>
    </xf>
    <xf numFmtId="0" fontId="32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justify"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33" fillId="3" borderId="0" xfId="0" applyFont="1" applyFill="1" applyBorder="1" applyAlignment="1" applyProtection="1">
      <alignment horizontal="justify" vertic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justify"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vertical="center"/>
      <protection hidden="1"/>
    </xf>
    <xf numFmtId="0" fontId="34" fillId="0" borderId="0" xfId="0" applyFont="1" applyBorder="1" applyAlignment="1" applyProtection="1">
      <alignment vertical="center"/>
      <protection hidden="1"/>
    </xf>
    <xf numFmtId="0" fontId="0" fillId="5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4" fillId="11" borderId="0" xfId="0" applyFont="1" applyFill="1" applyAlignment="1" applyProtection="1">
      <alignment horizontal="center" vertical="center" wrapText="1"/>
      <protection hidden="1"/>
    </xf>
    <xf numFmtId="165" fontId="22" fillId="10" borderId="4" xfId="0" applyNumberFormat="1" applyFont="1" applyFill="1" applyBorder="1" applyAlignment="1" applyProtection="1">
      <alignment horizontal="left" vertical="center"/>
      <protection hidden="1"/>
    </xf>
    <xf numFmtId="0" fontId="15" fillId="13" borderId="0" xfId="0" applyFont="1" applyFill="1" applyAlignment="1" applyProtection="1">
      <alignment horizontal="center" wrapText="1"/>
      <protection hidden="1"/>
    </xf>
    <xf numFmtId="0" fontId="17" fillId="1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165" fontId="27" fillId="10" borderId="3" xfId="0" applyNumberFormat="1" applyFont="1" applyFill="1" applyBorder="1" applyAlignment="1" applyProtection="1">
      <alignment horizontal="left"/>
      <protection hidden="1"/>
    </xf>
    <xf numFmtId="0" fontId="16" fillId="12" borderId="0" xfId="0" applyFont="1" applyFill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99"/>
      <color rgb="FF990000"/>
      <color rgb="FF000099"/>
      <color rgb="FF008000"/>
      <color rgb="FF006600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eetMetadata" Target="metadata.xml" Id="rId9" /><Relationship Type="http://schemas.openxmlformats.org/officeDocument/2006/relationships/customXml" Target="/customXml/item.xml" Id="R7d207f0b8f374811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405114461826482"/>
          <c:y val="0.10806965395409442"/>
          <c:w val="0.61683584236298417"/>
          <c:h val="0.8797348484848485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66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 Details'!$L$7:$L$12</c:f>
              <c:strCache>
                <c:ptCount val="6"/>
                <c:pt idx="0">
                  <c:v>All AOD ambulance attendances</c:v>
                </c:pt>
                <c:pt idx="1">
                  <c:v>Alcohol (with/without other substances)</c:v>
                </c:pt>
                <c:pt idx="2">
                  <c:v>Illicit drugs (any)</c:v>
                </c:pt>
                <c:pt idx="3">
                  <c:v>Pharmaceutical Drugs (any)</c:v>
                </c:pt>
                <c:pt idx="4">
                  <c:v>Benzodiazepines</c:v>
                </c:pt>
                <c:pt idx="5">
                  <c:v>Cannabis</c:v>
                </c:pt>
              </c:strCache>
            </c:strRef>
          </c:cat>
          <c:val>
            <c:numRef>
              <c:f>'Municipal Details'!$M$7:$M$12</c:f>
              <c:numCache>
                <c:formatCode>0.0</c:formatCode>
                <c:ptCount val="6"/>
                <c:pt idx="0">
                  <c:v>9.1039798590851859</c:v>
                </c:pt>
                <c:pt idx="1">
                  <c:v>6.0673312691282009</c:v>
                </c:pt>
                <c:pt idx="2">
                  <c:v>2.278977920164182</c:v>
                </c:pt>
                <c:pt idx="3">
                  <c:v>2.1298301505199291</c:v>
                </c:pt>
                <c:pt idx="4">
                  <c:v>0.88892070707974624</c:v>
                </c:pt>
                <c:pt idx="5">
                  <c:v>0.83522751000781525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8-4C58-AC62-D00D3F6BC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axId val="936269496"/>
        <c:axId val="936270808"/>
      </c:barChart>
      <c:catAx>
        <c:axId val="9362694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270808"/>
        <c:crosses val="autoZero"/>
        <c:auto val="1"/>
        <c:lblAlgn val="ctr"/>
        <c:lblOffset val="100"/>
        <c:noMultiLvlLbl val="0"/>
      </c:catAx>
      <c:valAx>
        <c:axId val="936270808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/>
                  <a:t>Attendances per 1,000 population</a:t>
                </a:r>
              </a:p>
            </c:rich>
          </c:tx>
          <c:layout>
            <c:manualLayout>
              <c:xMode val="edge"/>
              <c:yMode val="edge"/>
              <c:x val="0.37886846774225269"/>
              <c:y val="9.0912223113160295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269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22285470863941"/>
          <c:y val="0.11396990294347804"/>
          <c:w val="0.73700187040056664"/>
          <c:h val="0.8818766265206509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 Details'!$L$26:$L$31</c:f>
              <c:strCache>
                <c:ptCount val="6"/>
                <c:pt idx="0">
                  <c:v>All AOD</c:v>
                </c:pt>
                <c:pt idx="1">
                  <c:v>Alcohol</c:v>
                </c:pt>
                <c:pt idx="2">
                  <c:v>Pharmaceutical Drugs (any)</c:v>
                </c:pt>
                <c:pt idx="3">
                  <c:v>Other Stimulants</c:v>
                </c:pt>
                <c:pt idx="4">
                  <c:v>Opioid</c:v>
                </c:pt>
                <c:pt idx="5">
                  <c:v>Cannabis</c:v>
                </c:pt>
              </c:strCache>
            </c:strRef>
          </c:cat>
          <c:val>
            <c:numRef>
              <c:f>'Municipal Details'!$M$26:$M$31</c:f>
              <c:numCache>
                <c:formatCode>0.0</c:formatCode>
                <c:ptCount val="6"/>
                <c:pt idx="0">
                  <c:v>11.174150901747415</c:v>
                </c:pt>
                <c:pt idx="1">
                  <c:v>7.1352292997810514</c:v>
                </c:pt>
                <c:pt idx="2">
                  <c:v>2.3028415633072621</c:v>
                </c:pt>
                <c:pt idx="3">
                  <c:v>1.6406254660867803</c:v>
                </c:pt>
                <c:pt idx="4">
                  <c:v>0.8232956884362751</c:v>
                </c:pt>
                <c:pt idx="5">
                  <c:v>0.81136386686473494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C-4299-AA5B-A5A864FC7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axId val="936269496"/>
        <c:axId val="936270808"/>
      </c:barChart>
      <c:catAx>
        <c:axId val="9362694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270808"/>
        <c:crosses val="autoZero"/>
        <c:auto val="1"/>
        <c:lblAlgn val="ctr"/>
        <c:lblOffset val="100"/>
        <c:noMultiLvlLbl val="0"/>
      </c:catAx>
      <c:valAx>
        <c:axId val="936270808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Hospitalisations per 1,000 residents</a:t>
                </a:r>
              </a:p>
            </c:rich>
          </c:tx>
          <c:layout>
            <c:manualLayout>
              <c:xMode val="edge"/>
              <c:yMode val="edge"/>
              <c:x val="0.45268143499901881"/>
              <c:y val="8.5440204598366705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269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22285470863941"/>
          <c:y val="0.20556437568821867"/>
          <c:w val="0.73700187040056664"/>
          <c:h val="0.794435624311781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 Details'!$L$26:$L$31</c:f>
              <c:strCache>
                <c:ptCount val="6"/>
                <c:pt idx="0">
                  <c:v>All AOD</c:v>
                </c:pt>
                <c:pt idx="1">
                  <c:v>Alcohol</c:v>
                </c:pt>
                <c:pt idx="2">
                  <c:v>Pharmaceutical Drugs (any)</c:v>
                </c:pt>
                <c:pt idx="3">
                  <c:v>Other Stimulants</c:v>
                </c:pt>
                <c:pt idx="4">
                  <c:v>Opioid</c:v>
                </c:pt>
                <c:pt idx="5">
                  <c:v>Cannabis</c:v>
                </c:pt>
              </c:strCache>
            </c:strRef>
          </c:cat>
          <c:val>
            <c:numRef>
              <c:f>'Municipal Details'!$M$26:$M$31</c:f>
              <c:numCache>
                <c:formatCode>0.0</c:formatCode>
                <c:ptCount val="6"/>
                <c:pt idx="0">
                  <c:v>11.174150901747415</c:v>
                </c:pt>
                <c:pt idx="1">
                  <c:v>7.1352292997810514</c:v>
                </c:pt>
                <c:pt idx="2">
                  <c:v>2.3028415633072621</c:v>
                </c:pt>
                <c:pt idx="3">
                  <c:v>1.6406254660867803</c:v>
                </c:pt>
                <c:pt idx="4">
                  <c:v>0.8232956884362751</c:v>
                </c:pt>
                <c:pt idx="5">
                  <c:v>0.81136386686473494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9-4D76-8DC5-6310265B6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axId val="936269496"/>
        <c:axId val="936270808"/>
      </c:barChart>
      <c:catAx>
        <c:axId val="9362694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270808"/>
        <c:crosses val="autoZero"/>
        <c:auto val="1"/>
        <c:lblAlgn val="ctr"/>
        <c:lblOffset val="100"/>
        <c:noMultiLvlLbl val="0"/>
      </c:catAx>
      <c:valAx>
        <c:axId val="936270808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Hospitalisations per 1,000 residents</a:t>
                </a:r>
              </a:p>
            </c:rich>
          </c:tx>
          <c:layout>
            <c:manualLayout>
              <c:xMode val="edge"/>
              <c:yMode val="edge"/>
              <c:x val="0.45268143499901881"/>
              <c:y val="8.5440204598366705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269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405114461826482"/>
          <c:y val="0.20939138727720749"/>
          <c:w val="0.61683584236298417"/>
          <c:h val="0.790608612722792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66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 Details'!$L$7:$L$12</c:f>
              <c:strCache>
                <c:ptCount val="6"/>
                <c:pt idx="0">
                  <c:v>All AOD ambulance attendances</c:v>
                </c:pt>
                <c:pt idx="1">
                  <c:v>Alcohol (with/without other substances)</c:v>
                </c:pt>
                <c:pt idx="2">
                  <c:v>Illicit drugs (any)</c:v>
                </c:pt>
                <c:pt idx="3">
                  <c:v>Pharmaceutical Drugs (any)</c:v>
                </c:pt>
                <c:pt idx="4">
                  <c:v>Benzodiazepines</c:v>
                </c:pt>
                <c:pt idx="5">
                  <c:v>Cannabis</c:v>
                </c:pt>
              </c:strCache>
            </c:strRef>
          </c:cat>
          <c:val>
            <c:numRef>
              <c:f>'Municipal Details'!$M$7:$M$12</c:f>
              <c:numCache>
                <c:formatCode>0.0</c:formatCode>
                <c:ptCount val="6"/>
                <c:pt idx="0">
                  <c:v>9.1039798590851859</c:v>
                </c:pt>
                <c:pt idx="1">
                  <c:v>6.0673312691282009</c:v>
                </c:pt>
                <c:pt idx="2">
                  <c:v>2.278977920164182</c:v>
                </c:pt>
                <c:pt idx="3">
                  <c:v>2.1298301505199291</c:v>
                </c:pt>
                <c:pt idx="4">
                  <c:v>0.88892070707974624</c:v>
                </c:pt>
                <c:pt idx="5">
                  <c:v>0.83522751000781525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91-4B8C-A113-8B9D1F2F0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axId val="936269496"/>
        <c:axId val="936270808"/>
      </c:barChart>
      <c:catAx>
        <c:axId val="9362694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270808"/>
        <c:crosses val="autoZero"/>
        <c:auto val="1"/>
        <c:lblAlgn val="ctr"/>
        <c:lblOffset val="100"/>
        <c:noMultiLvlLbl val="0"/>
      </c:catAx>
      <c:valAx>
        <c:axId val="936270808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/>
                  <a:t>Attendances per 1,000 population</a:t>
                </a:r>
              </a:p>
            </c:rich>
          </c:tx>
          <c:layout>
            <c:manualLayout>
              <c:xMode val="edge"/>
              <c:yMode val="edge"/>
              <c:x val="0.37886846774225269"/>
              <c:y val="9.0912223113160295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269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F$4" fmlaRange="All!$B$5:$B$85" sel="81" val="0"/>
</file>

<file path=xl/ctrlProps/ctrlProp2.xml><?xml version="1.0" encoding="utf-8"?>
<formControlPr xmlns="http://schemas.microsoft.com/office/spreadsheetml/2009/9/main" objectType="Drop" dropLines="45" dropStyle="combo" dx="39" fmlaLink="$F$4" fmlaRange="All!$B$5:$B$85" sel="81" val="36"/>
</file>

<file path=xl/ctrlProps/ctrlProp3.xml><?xml version="1.0" encoding="utf-8"?>
<formControlPr xmlns="http://schemas.microsoft.com/office/spreadsheetml/2009/9/main" objectType="Drop" dropLines="2" dropStyle="combo" dx="39" fmlaLink="$D$2" fmlaRange="$L$2:$L$3" sel="2" val="0"/>
</file>

<file path=xl/ctrlProps/ctrlProp4.xml><?xml version="1.0" encoding="utf-8"?>
<formControlPr xmlns="http://schemas.microsoft.com/office/spreadsheetml/2009/9/main" objectType="Drop" dropLines="40" dropStyle="combo" dx="39" fmlaLink="$B$4" fmlaRange="Comparison!$R$8:$R$55" sel="48" val="8"/>
</file>

<file path=xl/ctrlProps/ctrlProp5.xml><?xml version="1.0" encoding="utf-8"?>
<formControlPr xmlns="http://schemas.microsoft.com/office/spreadsheetml/2009/9/main" objectType="Drop" dropLines="45" dropStyle="combo" dx="39" fmlaLink="$D$4" fmlaRange="All!$B$5:$B$85" sel="53" val="19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3" Type="http://schemas.openxmlformats.org/officeDocument/2006/relationships/image" Target="../media/image1.jpeg"/><Relationship Id="rId7" Type="http://schemas.openxmlformats.org/officeDocument/2006/relationships/image" Target="../media/image5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image" Target="../media/image4.jpeg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</xdr:row>
          <xdr:rowOff>4763</xdr:rowOff>
        </xdr:from>
        <xdr:to>
          <xdr:col>6</xdr:col>
          <xdr:colOff>23813</xdr:colOff>
          <xdr:row>4</xdr:row>
          <xdr:rowOff>23813</xdr:rowOff>
        </xdr:to>
        <xdr:sp macro="" textlink="">
          <xdr:nvSpPr>
            <xdr:cNvPr id="10242" name="Drop Dow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3043238</xdr:colOff>
          <xdr:row>3</xdr:row>
          <xdr:rowOff>4763</xdr:rowOff>
        </xdr:from>
        <xdr:to>
          <xdr:col>6</xdr:col>
          <xdr:colOff>14288</xdr:colOff>
          <xdr:row>4</xdr:row>
          <xdr:rowOff>23813</xdr:rowOff>
        </xdr:to>
        <xdr:sp macro="" textlink="">
          <xdr:nvSpPr>
            <xdr:cNvPr id="10243" name="Drop Dow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3038475</xdr:colOff>
          <xdr:row>1</xdr:row>
          <xdr:rowOff>4763</xdr:rowOff>
        </xdr:from>
        <xdr:to>
          <xdr:col>3</xdr:col>
          <xdr:colOff>1338263</xdr:colOff>
          <xdr:row>2</xdr:row>
          <xdr:rowOff>4763</xdr:rowOff>
        </xdr:to>
        <xdr:sp macro="" textlink="">
          <xdr:nvSpPr>
            <xdr:cNvPr id="10244" name="Drop Down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259290</xdr:colOff>
      <xdr:row>6</xdr:row>
      <xdr:rowOff>74084</xdr:rowOff>
    </xdr:from>
    <xdr:to>
      <xdr:col>21</xdr:col>
      <xdr:colOff>560915</xdr:colOff>
      <xdr:row>22</xdr:row>
      <xdr:rowOff>47626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15</xdr:col>
      <xdr:colOff>380998</xdr:colOff>
      <xdr:row>24</xdr:row>
      <xdr:rowOff>137581</xdr:rowOff>
    </xdr:from>
    <xdr:to>
      <xdr:col>23</xdr:col>
      <xdr:colOff>5290</xdr:colOff>
      <xdr:row>39</xdr:row>
      <xdr:rowOff>148168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190500</xdr:rowOff>
        </xdr:from>
        <xdr:to>
          <xdr:col>5</xdr:col>
          <xdr:colOff>133350</xdr:colOff>
          <xdr:row>4</xdr:row>
          <xdr:rowOff>19050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6367463</xdr:colOff>
          <xdr:row>1</xdr:row>
          <xdr:rowOff>195263</xdr:rowOff>
        </xdr:from>
        <xdr:to>
          <xdr:col>4</xdr:col>
          <xdr:colOff>671513</xdr:colOff>
          <xdr:row>3</xdr:row>
          <xdr:rowOff>14288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528637</xdr:colOff>
      <xdr:row>10</xdr:row>
      <xdr:rowOff>19051</xdr:rowOff>
    </xdr:from>
    <xdr:to>
      <xdr:col>2</xdr:col>
      <xdr:colOff>4500563</xdr:colOff>
      <xdr:row>17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</xdr:col>
      <xdr:colOff>1</xdr:colOff>
      <xdr:row>21</xdr:row>
      <xdr:rowOff>1</xdr:rowOff>
    </xdr:from>
    <xdr:to>
      <xdr:col>2</xdr:col>
      <xdr:colOff>4410075</xdr:colOff>
      <xdr:row>28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oneCell">
    <xdr:from>
      <xdr:col>1</xdr:col>
      <xdr:colOff>0</xdr:colOff>
      <xdr:row>7</xdr:row>
      <xdr:rowOff>0</xdr:rowOff>
    </xdr:from>
    <xdr:to>
      <xdr:col>2</xdr:col>
      <xdr:colOff>40323</xdr:colOff>
      <xdr:row>8</xdr:row>
      <xdr:rowOff>198120</xdr:rowOff>
    </xdr:to>
    <xdr:pic>
      <xdr:nvPicPr>
        <xdr:cNvPr id="5" name="Picture 4" descr="A picture containing person, floor, person, silhouette&#10;&#10;Description automatically generated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3" y="1890713"/>
          <a:ext cx="435610" cy="398145"/>
        </a:xfrm>
        <a:prstGeom prst="rect">
          <a:avLst/>
        </a:prstGeom>
        <a:effectLst>
          <a:softEdge rad="63500"/>
        </a:effec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65088</xdr:colOff>
      <xdr:row>19</xdr:row>
      <xdr:rowOff>213360</xdr:rowOff>
    </xdr:to>
    <xdr:pic>
      <xdr:nvPicPr>
        <xdr:cNvPr id="6" name="Picture 5" descr="A picture containing text, outdoor, green, transport&#10;&#10;Description automatically generated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3" y="4291013"/>
          <a:ext cx="460375" cy="413385"/>
        </a:xfrm>
        <a:prstGeom prst="rect">
          <a:avLst/>
        </a:prstGeom>
        <a:effectLst>
          <a:softEdge rad="63500"/>
        </a:effec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28258</xdr:colOff>
      <xdr:row>30</xdr:row>
      <xdr:rowOff>209550</xdr:rowOff>
    </xdr:to>
    <xdr:pic>
      <xdr:nvPicPr>
        <xdr:cNvPr id="7" name="Picture 6" descr="A white rose with a yellow center&#10;&#10;Description automatically generated with low confidence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3" y="6696075"/>
          <a:ext cx="423545" cy="409575"/>
        </a:xfrm>
        <a:prstGeom prst="rect">
          <a:avLst/>
        </a:prstGeom>
        <a:effectLst>
          <a:softEdge rad="63500"/>
        </a:effec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48578</xdr:colOff>
      <xdr:row>33</xdr:row>
      <xdr:rowOff>223520</xdr:rowOff>
    </xdr:to>
    <xdr:pic>
      <xdr:nvPicPr>
        <xdr:cNvPr id="8" name="Picture 7" descr="A picture containing outdoor, car, tree, road&#10;&#10;Description automatically generated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3" y="7458075"/>
          <a:ext cx="443865" cy="423545"/>
        </a:xfrm>
        <a:prstGeom prst="rect">
          <a:avLst/>
        </a:prstGeom>
        <a:effectLst>
          <a:softEdge rad="63500"/>
        </a:effec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47308</xdr:colOff>
      <xdr:row>36</xdr:row>
      <xdr:rowOff>207010</xdr:rowOff>
    </xdr:to>
    <xdr:pic>
      <xdr:nvPicPr>
        <xdr:cNvPr id="9" name="Picture 8" descr="A picture containing indoor, close&#10;&#10;Description automatically generated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3" y="8348663"/>
          <a:ext cx="442595" cy="407035"/>
        </a:xfrm>
        <a:prstGeom prst="rect">
          <a:avLst/>
        </a:prstGeom>
        <a:effectLst>
          <a:softEdge rad="63500"/>
        </a:effec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42863</xdr:colOff>
      <xdr:row>39</xdr:row>
      <xdr:rowOff>184785</xdr:rowOff>
    </xdr:to>
    <xdr:pic>
      <xdr:nvPicPr>
        <xdr:cNvPr id="10" name="Picture 9" descr="A selfie of a person and a child&#10;&#10;Description automatically generated with medium confidence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3" y="9110663"/>
          <a:ext cx="438150" cy="384810"/>
        </a:xfrm>
        <a:prstGeom prst="rect">
          <a:avLst/>
        </a:prstGeom>
        <a:effectLst>
          <a:softEdge rad="63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8B250-0894-4C42-AEF5-887FABCC7113}">
  <dimension ref="A2:CU85"/>
  <sheetViews>
    <sheetView topLeftCell="A2" workbookViewId="0">
      <pane xSplit="2" ySplit="3" topLeftCell="CN5" activePane="bottomRight" state="frozen"/>
      <selection activeCell="A2" sqref="A2"/>
      <selection pane="topRight" activeCell="C2" sqref="C2"/>
      <selection pane="bottomLeft" activeCell="A5" sqref="A5"/>
      <selection pane="bottomRight" activeCell="CW4" sqref="CW4"/>
    </sheetView>
  </sheetViews>
  <sheetFormatPr defaultRowHeight="15.75" x14ac:dyDescent="0.5"/>
  <cols>
    <col min="1" max="1" width="2.6875" customWidth="1"/>
    <col min="2" max="2" width="14.25" bestFit="1" customWidth="1"/>
    <col min="3" max="3" width="14.25" customWidth="1"/>
    <col min="4" max="22" width="11.3125" customWidth="1"/>
    <col min="41" max="41" width="15.1875" customWidth="1"/>
    <col min="45" max="45" width="16.8125" bestFit="1" customWidth="1"/>
    <col min="47" max="47" width="34" bestFit="1" customWidth="1"/>
    <col min="52" max="52" width="10.875" customWidth="1"/>
    <col min="71" max="71" width="14.1875" customWidth="1"/>
    <col min="78" max="78" width="9.9375" customWidth="1"/>
    <col min="90" max="90" width="22.1875" bestFit="1" customWidth="1"/>
    <col min="94" max="94" width="18" bestFit="1" customWidth="1"/>
    <col min="95" max="95" width="9" style="7"/>
    <col min="96" max="96" width="34" bestFit="1" customWidth="1"/>
    <col min="97" max="97" width="15.4375" bestFit="1" customWidth="1"/>
    <col min="98" max="98" width="20.4375" customWidth="1"/>
    <col min="99" max="99" width="14.5625" bestFit="1" customWidth="1"/>
  </cols>
  <sheetData>
    <row r="2" spans="1:99" x14ac:dyDescent="0.5">
      <c r="A2" s="26">
        <v>1</v>
      </c>
      <c r="B2" s="26">
        <v>2</v>
      </c>
      <c r="C2" s="26">
        <v>3</v>
      </c>
      <c r="D2" s="26">
        <v>4</v>
      </c>
      <c r="E2" s="26">
        <v>5</v>
      </c>
      <c r="F2" s="26">
        <v>6</v>
      </c>
      <c r="G2" s="26">
        <v>7</v>
      </c>
      <c r="H2" s="26">
        <v>8</v>
      </c>
      <c r="I2" s="26">
        <v>9</v>
      </c>
      <c r="J2" s="26">
        <v>10</v>
      </c>
      <c r="K2" s="26">
        <v>11</v>
      </c>
      <c r="L2" s="26">
        <v>12</v>
      </c>
      <c r="M2" s="26">
        <v>13</v>
      </c>
      <c r="N2" s="26">
        <v>14</v>
      </c>
      <c r="O2" s="26">
        <v>15</v>
      </c>
      <c r="P2" s="26">
        <v>16</v>
      </c>
      <c r="Q2" s="26">
        <v>17</v>
      </c>
      <c r="R2" s="26">
        <v>18</v>
      </c>
      <c r="S2" s="26">
        <v>19</v>
      </c>
      <c r="T2" s="26">
        <v>20</v>
      </c>
      <c r="U2" s="26">
        <v>21</v>
      </c>
      <c r="V2" s="26">
        <v>22</v>
      </c>
      <c r="W2" s="26">
        <v>23</v>
      </c>
      <c r="X2" s="26">
        <v>24</v>
      </c>
      <c r="Y2" s="26">
        <v>25</v>
      </c>
      <c r="Z2" s="26">
        <v>26</v>
      </c>
      <c r="AA2" s="26">
        <v>27</v>
      </c>
      <c r="AB2" s="26">
        <v>28</v>
      </c>
      <c r="AC2" s="26">
        <v>29</v>
      </c>
      <c r="AD2" s="26">
        <v>30</v>
      </c>
      <c r="AE2" s="26">
        <v>31</v>
      </c>
      <c r="AF2" s="26">
        <v>32</v>
      </c>
      <c r="AG2" s="26">
        <v>33</v>
      </c>
      <c r="AH2" s="26">
        <v>34</v>
      </c>
      <c r="AI2" s="26">
        <v>35</v>
      </c>
      <c r="AJ2" s="26">
        <v>36</v>
      </c>
      <c r="AK2" s="26">
        <v>37</v>
      </c>
      <c r="AL2" s="26">
        <v>38</v>
      </c>
      <c r="AM2" s="26">
        <v>39</v>
      </c>
      <c r="AN2" s="26">
        <v>40</v>
      </c>
      <c r="AO2" s="26">
        <v>41</v>
      </c>
      <c r="AP2" s="26">
        <v>42</v>
      </c>
      <c r="AQ2" s="26">
        <v>43</v>
      </c>
      <c r="AR2" s="26">
        <v>44</v>
      </c>
      <c r="AS2" s="26">
        <v>45</v>
      </c>
      <c r="AT2" s="26">
        <v>46</v>
      </c>
      <c r="AU2" s="26">
        <v>47</v>
      </c>
      <c r="AV2" s="26">
        <v>48</v>
      </c>
      <c r="AW2" s="26">
        <v>49</v>
      </c>
      <c r="AX2" s="26">
        <v>50</v>
      </c>
      <c r="AY2" s="26">
        <v>51</v>
      </c>
      <c r="AZ2" s="26">
        <v>52</v>
      </c>
      <c r="BA2" s="26">
        <v>53</v>
      </c>
      <c r="BB2" s="26">
        <v>54</v>
      </c>
      <c r="BC2" s="26">
        <v>55</v>
      </c>
      <c r="BD2" s="26">
        <v>56</v>
      </c>
      <c r="BE2" s="26">
        <v>57</v>
      </c>
      <c r="BF2" s="26">
        <v>58</v>
      </c>
      <c r="BG2" s="26">
        <v>59</v>
      </c>
      <c r="BH2" s="26">
        <v>60</v>
      </c>
      <c r="BI2" s="26">
        <v>61</v>
      </c>
      <c r="BJ2" s="26">
        <v>62</v>
      </c>
      <c r="BK2" s="26">
        <v>63</v>
      </c>
      <c r="BL2" s="26">
        <v>64</v>
      </c>
      <c r="BM2" s="26">
        <v>65</v>
      </c>
      <c r="BN2" s="26">
        <v>66</v>
      </c>
      <c r="BO2" s="26">
        <v>67</v>
      </c>
      <c r="BP2" s="26">
        <v>68</v>
      </c>
      <c r="BQ2" s="26">
        <v>69</v>
      </c>
      <c r="BR2" s="26">
        <v>70</v>
      </c>
      <c r="BS2" s="26">
        <v>71</v>
      </c>
      <c r="BT2" s="26">
        <v>72</v>
      </c>
      <c r="BU2" s="26">
        <v>73</v>
      </c>
      <c r="BV2" s="26">
        <v>74</v>
      </c>
      <c r="BW2" s="26">
        <v>75</v>
      </c>
      <c r="BX2" s="26">
        <v>76</v>
      </c>
      <c r="BY2" s="26">
        <v>77</v>
      </c>
      <c r="BZ2" s="26">
        <v>78</v>
      </c>
      <c r="CA2" s="26">
        <v>79</v>
      </c>
      <c r="CB2" s="26">
        <v>80</v>
      </c>
      <c r="CC2" s="26">
        <v>81</v>
      </c>
      <c r="CD2" s="26">
        <v>82</v>
      </c>
      <c r="CE2" s="26">
        <v>83</v>
      </c>
      <c r="CF2" s="26">
        <v>84</v>
      </c>
      <c r="CG2" s="26">
        <v>85</v>
      </c>
      <c r="CH2" s="26">
        <v>86</v>
      </c>
      <c r="CI2" s="26">
        <v>87</v>
      </c>
      <c r="CJ2" s="26">
        <v>88</v>
      </c>
      <c r="CK2" s="26">
        <v>89</v>
      </c>
      <c r="CL2" s="26">
        <v>90</v>
      </c>
      <c r="CM2" s="26">
        <v>91</v>
      </c>
      <c r="CN2" s="26">
        <v>92</v>
      </c>
      <c r="CO2" s="26">
        <v>93</v>
      </c>
      <c r="CP2" s="26">
        <v>94</v>
      </c>
      <c r="CQ2" s="26">
        <v>95</v>
      </c>
      <c r="CR2" s="26">
        <v>96</v>
      </c>
      <c r="CS2" s="26">
        <v>97</v>
      </c>
    </row>
    <row r="3" spans="1:99" x14ac:dyDescent="0.5">
      <c r="D3" s="110" t="s">
        <v>109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W3" s="111" t="s">
        <v>110</v>
      </c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N3" s="17" t="s">
        <v>111</v>
      </c>
      <c r="AP3" s="109" t="s">
        <v>119</v>
      </c>
      <c r="AQ3" s="109"/>
      <c r="AR3" s="109"/>
      <c r="AT3" s="19" t="s">
        <v>120</v>
      </c>
      <c r="AV3" s="20" t="s">
        <v>121</v>
      </c>
      <c r="BA3" s="110" t="s">
        <v>109</v>
      </c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T3" s="111" t="s">
        <v>110</v>
      </c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K3" s="17" t="s">
        <v>111</v>
      </c>
      <c r="CM3" s="109" t="s">
        <v>119</v>
      </c>
      <c r="CN3" s="109"/>
      <c r="CO3" s="109"/>
      <c r="CQ3" s="23" t="s">
        <v>120</v>
      </c>
      <c r="CS3" s="20" t="s">
        <v>121</v>
      </c>
      <c r="CU3" s="62" t="s">
        <v>187</v>
      </c>
    </row>
    <row r="4" spans="1:99" s="16" customFormat="1" ht="37.15" customHeight="1" x14ac:dyDescent="0.4">
      <c r="B4" s="11"/>
      <c r="C4" s="14" t="s">
        <v>114</v>
      </c>
      <c r="D4" s="15" t="s">
        <v>108</v>
      </c>
      <c r="E4" s="12" t="s">
        <v>103</v>
      </c>
      <c r="F4" s="12" t="s">
        <v>104</v>
      </c>
      <c r="G4" s="12" t="s">
        <v>2</v>
      </c>
      <c r="H4" s="12" t="s">
        <v>3</v>
      </c>
      <c r="I4" s="12" t="s">
        <v>4</v>
      </c>
      <c r="J4" s="12" t="s">
        <v>5</v>
      </c>
      <c r="K4" s="12" t="s">
        <v>6</v>
      </c>
      <c r="L4" s="12" t="s">
        <v>7</v>
      </c>
      <c r="M4" s="12" t="s">
        <v>8</v>
      </c>
      <c r="N4" s="12" t="s">
        <v>105</v>
      </c>
      <c r="O4" s="12" t="s">
        <v>106</v>
      </c>
      <c r="P4" s="12" t="s">
        <v>9</v>
      </c>
      <c r="Q4" s="12" t="s">
        <v>10</v>
      </c>
      <c r="R4" s="12" t="s">
        <v>11</v>
      </c>
      <c r="S4" s="12" t="s">
        <v>12</v>
      </c>
      <c r="T4" s="12" t="s">
        <v>98</v>
      </c>
      <c r="U4" s="12" t="s">
        <v>107</v>
      </c>
      <c r="V4" s="14" t="s">
        <v>113</v>
      </c>
      <c r="W4" s="16" t="s">
        <v>92</v>
      </c>
      <c r="X4" s="16" t="s">
        <v>93</v>
      </c>
      <c r="Y4" s="16" t="s">
        <v>94</v>
      </c>
      <c r="Z4" s="16" t="s">
        <v>2</v>
      </c>
      <c r="AA4" s="16" t="s">
        <v>3</v>
      </c>
      <c r="AB4" s="16" t="s">
        <v>95</v>
      </c>
      <c r="AC4" s="16" t="s">
        <v>5</v>
      </c>
      <c r="AD4" s="16" t="s">
        <v>6</v>
      </c>
      <c r="AE4" s="16" t="s">
        <v>8</v>
      </c>
      <c r="AF4" s="16" t="s">
        <v>96</v>
      </c>
      <c r="AG4" s="16" t="s">
        <v>9</v>
      </c>
      <c r="AH4" s="16" t="s">
        <v>97</v>
      </c>
      <c r="AI4" s="16" t="s">
        <v>11</v>
      </c>
      <c r="AJ4" s="16" t="s">
        <v>12</v>
      </c>
      <c r="AK4" s="16" t="s">
        <v>98</v>
      </c>
      <c r="AL4" s="16" t="s">
        <v>107</v>
      </c>
      <c r="AM4" s="14" t="s">
        <v>112</v>
      </c>
      <c r="AN4" s="16" t="s">
        <v>127</v>
      </c>
      <c r="AO4" s="14" t="s">
        <v>115</v>
      </c>
      <c r="AP4" s="16" t="s">
        <v>93</v>
      </c>
      <c r="AQ4" s="16" t="s">
        <v>100</v>
      </c>
      <c r="AR4" s="16" t="s">
        <v>99</v>
      </c>
      <c r="AS4" s="14" t="s">
        <v>116</v>
      </c>
      <c r="AT4" s="16" t="s">
        <v>101</v>
      </c>
      <c r="AU4" s="14" t="s">
        <v>117</v>
      </c>
      <c r="AV4" s="16" t="s">
        <v>102</v>
      </c>
      <c r="AX4" s="3" t="s">
        <v>118</v>
      </c>
      <c r="AZ4" s="14" t="s">
        <v>114</v>
      </c>
      <c r="BA4" s="15" t="s">
        <v>108</v>
      </c>
      <c r="BB4" s="12" t="s">
        <v>103</v>
      </c>
      <c r="BC4" s="12" t="s">
        <v>104</v>
      </c>
      <c r="BD4" s="12" t="s">
        <v>2</v>
      </c>
      <c r="BE4" s="12" t="s">
        <v>3</v>
      </c>
      <c r="BF4" s="12" t="s">
        <v>4</v>
      </c>
      <c r="BG4" s="12" t="s">
        <v>5</v>
      </c>
      <c r="BH4" s="12" t="s">
        <v>6</v>
      </c>
      <c r="BI4" s="12" t="s">
        <v>7</v>
      </c>
      <c r="BJ4" s="12" t="s">
        <v>8</v>
      </c>
      <c r="BK4" s="12" t="s">
        <v>105</v>
      </c>
      <c r="BL4" s="12" t="s">
        <v>106</v>
      </c>
      <c r="BM4" s="12" t="s">
        <v>9</v>
      </c>
      <c r="BN4" s="12" t="s">
        <v>10</v>
      </c>
      <c r="BO4" s="12" t="s">
        <v>11</v>
      </c>
      <c r="BP4" s="12" t="s">
        <v>12</v>
      </c>
      <c r="BQ4" s="12" t="s">
        <v>98</v>
      </c>
      <c r="BR4" s="12" t="s">
        <v>107</v>
      </c>
      <c r="BS4" s="14" t="s">
        <v>113</v>
      </c>
      <c r="BT4" s="16" t="s">
        <v>92</v>
      </c>
      <c r="BU4" s="16" t="s">
        <v>93</v>
      </c>
      <c r="BV4" s="16" t="s">
        <v>94</v>
      </c>
      <c r="BW4" s="16" t="s">
        <v>2</v>
      </c>
      <c r="BX4" s="16" t="s">
        <v>3</v>
      </c>
      <c r="BY4" s="16" t="s">
        <v>95</v>
      </c>
      <c r="BZ4" s="16" t="s">
        <v>5</v>
      </c>
      <c r="CA4" s="16" t="s">
        <v>6</v>
      </c>
      <c r="CB4" s="16" t="s">
        <v>8</v>
      </c>
      <c r="CC4" s="16" t="s">
        <v>96</v>
      </c>
      <c r="CD4" s="16" t="s">
        <v>9</v>
      </c>
      <c r="CE4" s="16" t="s">
        <v>97</v>
      </c>
      <c r="CF4" s="16" t="s">
        <v>11</v>
      </c>
      <c r="CG4" s="16" t="s">
        <v>12</v>
      </c>
      <c r="CH4" s="16" t="s">
        <v>98</v>
      </c>
      <c r="CI4" s="16" t="s">
        <v>107</v>
      </c>
      <c r="CJ4" s="14" t="s">
        <v>112</v>
      </c>
      <c r="CL4" s="14" t="s">
        <v>115</v>
      </c>
      <c r="CM4" s="16" t="s">
        <v>93</v>
      </c>
      <c r="CN4" s="16" t="s">
        <v>100</v>
      </c>
      <c r="CO4" s="16" t="s">
        <v>99</v>
      </c>
      <c r="CP4" s="14" t="s">
        <v>116</v>
      </c>
      <c r="CQ4" s="16" t="s">
        <v>101</v>
      </c>
      <c r="CR4" s="14" t="s">
        <v>117</v>
      </c>
      <c r="CS4" s="16" t="s">
        <v>102</v>
      </c>
      <c r="CU4" s="16" t="s">
        <v>188</v>
      </c>
    </row>
    <row r="5" spans="1:99" x14ac:dyDescent="0.5">
      <c r="A5" s="24">
        <v>1</v>
      </c>
      <c r="B5" s="1" t="s">
        <v>13</v>
      </c>
      <c r="C5" s="1"/>
      <c r="D5" s="6">
        <v>68</v>
      </c>
      <c r="E5" s="13">
        <v>49</v>
      </c>
      <c r="F5" s="13">
        <v>3</v>
      </c>
      <c r="G5" s="13">
        <v>3</v>
      </c>
      <c r="H5" s="13">
        <v>5</v>
      </c>
      <c r="I5" s="13">
        <v>5</v>
      </c>
      <c r="J5" s="13">
        <v>5</v>
      </c>
      <c r="K5" s="13">
        <v>9</v>
      </c>
      <c r="L5" s="13">
        <v>3</v>
      </c>
      <c r="M5" s="13">
        <v>0</v>
      </c>
      <c r="N5" s="13">
        <v>3</v>
      </c>
      <c r="O5" s="13">
        <v>12</v>
      </c>
      <c r="P5" s="13">
        <v>3</v>
      </c>
      <c r="Q5" s="13">
        <v>3</v>
      </c>
      <c r="R5" s="13">
        <v>3</v>
      </c>
      <c r="S5" s="13">
        <v>3</v>
      </c>
      <c r="T5" s="13">
        <v>18</v>
      </c>
      <c r="U5" s="13">
        <v>0</v>
      </c>
      <c r="W5" s="6">
        <v>76</v>
      </c>
      <c r="X5" s="6">
        <v>47</v>
      </c>
      <c r="Y5" s="6">
        <v>3</v>
      </c>
      <c r="Z5" s="6">
        <v>3</v>
      </c>
      <c r="AA5" s="6">
        <v>3</v>
      </c>
      <c r="AB5" s="6">
        <v>5</v>
      </c>
      <c r="AC5" s="6">
        <v>5</v>
      </c>
      <c r="AD5" s="6">
        <v>9</v>
      </c>
      <c r="AE5" s="6">
        <v>0</v>
      </c>
      <c r="AF5" s="6">
        <v>0</v>
      </c>
      <c r="AG5" s="6">
        <v>0</v>
      </c>
      <c r="AH5" s="6">
        <v>7</v>
      </c>
      <c r="AI5" s="6">
        <v>3</v>
      </c>
      <c r="AJ5" s="6">
        <v>10</v>
      </c>
      <c r="AK5" s="6">
        <v>11</v>
      </c>
      <c r="AL5" s="6">
        <v>0</v>
      </c>
      <c r="AN5" s="9">
        <v>3</v>
      </c>
      <c r="AP5" s="9">
        <v>27</v>
      </c>
      <c r="AQ5" s="9">
        <v>0</v>
      </c>
      <c r="AR5" s="9">
        <f>SUM(AP5:AQ5)</f>
        <v>27</v>
      </c>
      <c r="AT5" s="9">
        <v>5</v>
      </c>
      <c r="AV5" s="9">
        <v>24</v>
      </c>
      <c r="AX5" s="18">
        <v>12812</v>
      </c>
      <c r="AZ5" s="1"/>
      <c r="BA5" s="21">
        <f>D5/$AX5*1000</f>
        <v>5.3075241960661881</v>
      </c>
      <c r="BB5" s="21">
        <f t="shared" ref="BB5:BR19" si="0">E5/$AX5*1000</f>
        <v>3.8245394942241648</v>
      </c>
      <c r="BC5" s="21">
        <f t="shared" si="0"/>
        <v>0.2341554792382142</v>
      </c>
      <c r="BD5" s="21">
        <f t="shared" si="0"/>
        <v>0.2341554792382142</v>
      </c>
      <c r="BE5" s="21">
        <f t="shared" si="0"/>
        <v>0.39025913206369028</v>
      </c>
      <c r="BF5" s="21">
        <f t="shared" si="0"/>
        <v>0.39025913206369028</v>
      </c>
      <c r="BG5" s="21">
        <f t="shared" si="0"/>
        <v>0.39025913206369028</v>
      </c>
      <c r="BH5" s="21">
        <f t="shared" si="0"/>
        <v>0.70246643771464257</v>
      </c>
      <c r="BI5" s="21">
        <f t="shared" si="0"/>
        <v>0.2341554792382142</v>
      </c>
      <c r="BJ5" s="21">
        <f t="shared" si="0"/>
        <v>0</v>
      </c>
      <c r="BK5" s="21">
        <f t="shared" si="0"/>
        <v>0.2341554792382142</v>
      </c>
      <c r="BL5" s="21">
        <f t="shared" si="0"/>
        <v>0.93662191695285679</v>
      </c>
      <c r="BM5" s="21">
        <f t="shared" si="0"/>
        <v>0.2341554792382142</v>
      </c>
      <c r="BN5" s="21">
        <f t="shared" si="0"/>
        <v>0.2341554792382142</v>
      </c>
      <c r="BO5" s="21">
        <f t="shared" si="0"/>
        <v>0.2341554792382142</v>
      </c>
      <c r="BP5" s="21">
        <f t="shared" si="0"/>
        <v>0.2341554792382142</v>
      </c>
      <c r="BQ5" s="21">
        <f t="shared" si="0"/>
        <v>1.4049328754292851</v>
      </c>
      <c r="BR5" s="21">
        <f t="shared" si="0"/>
        <v>0</v>
      </c>
      <c r="BT5" s="21">
        <f>W5/$AX5*1000</f>
        <v>5.931938807368093</v>
      </c>
      <c r="BU5" s="21">
        <f t="shared" ref="BU5:CI20" si="1">X5/$AX5*1000</f>
        <v>3.6684358413986891</v>
      </c>
      <c r="BV5" s="21">
        <f t="shared" si="1"/>
        <v>0.2341554792382142</v>
      </c>
      <c r="BW5" s="21">
        <f t="shared" si="1"/>
        <v>0.2341554792382142</v>
      </c>
      <c r="BX5" s="21">
        <f t="shared" si="1"/>
        <v>0.2341554792382142</v>
      </c>
      <c r="BY5" s="21">
        <f t="shared" si="1"/>
        <v>0.39025913206369028</v>
      </c>
      <c r="BZ5" s="21">
        <f t="shared" si="1"/>
        <v>0.39025913206369028</v>
      </c>
      <c r="CA5" s="21">
        <f t="shared" si="1"/>
        <v>0.70246643771464257</v>
      </c>
      <c r="CB5" s="21">
        <f t="shared" si="1"/>
        <v>0</v>
      </c>
      <c r="CC5" s="21">
        <f t="shared" si="1"/>
        <v>0</v>
      </c>
      <c r="CD5" s="21">
        <f t="shared" si="1"/>
        <v>0</v>
      </c>
      <c r="CE5" s="21">
        <f t="shared" si="1"/>
        <v>0.54636278488916634</v>
      </c>
      <c r="CF5" s="21">
        <f t="shared" si="1"/>
        <v>0.2341554792382142</v>
      </c>
      <c r="CG5" s="21">
        <f t="shared" si="1"/>
        <v>0.78051826412738057</v>
      </c>
      <c r="CH5" s="21">
        <f t="shared" si="1"/>
        <v>0.85857009054011857</v>
      </c>
      <c r="CI5" s="21">
        <f>AL5/$AX5*1000</f>
        <v>0</v>
      </c>
      <c r="CK5" s="21">
        <f>AN5/$AX5*1000</f>
        <v>0.2341554792382142</v>
      </c>
      <c r="CM5" s="21">
        <f>AP5/$AX5*1000</f>
        <v>2.1073993131439277</v>
      </c>
      <c r="CN5" s="21">
        <f t="shared" ref="CN5:CN68" si="2">AQ5/$AX5*1000</f>
        <v>0</v>
      </c>
      <c r="CO5" s="21">
        <f t="shared" ref="CO5:CS68" si="3">AR5/$AX5*1000</f>
        <v>2.1073993131439277</v>
      </c>
      <c r="CQ5" s="22">
        <f>AT5/$AX5*1000</f>
        <v>0.39025913206369028</v>
      </c>
      <c r="CS5" s="22">
        <f t="shared" si="3"/>
        <v>1.8732438339057136</v>
      </c>
      <c r="CU5" s="21">
        <v>300.62437369922145</v>
      </c>
    </row>
    <row r="6" spans="1:99" x14ac:dyDescent="0.5">
      <c r="A6" s="24">
        <v>2</v>
      </c>
      <c r="B6" s="1" t="s">
        <v>14</v>
      </c>
      <c r="C6" s="1"/>
      <c r="D6" s="6">
        <v>105</v>
      </c>
      <c r="E6" s="13">
        <v>60</v>
      </c>
      <c r="F6" s="13">
        <v>9</v>
      </c>
      <c r="G6" s="13">
        <v>7</v>
      </c>
      <c r="H6" s="13">
        <v>11</v>
      </c>
      <c r="I6" s="13">
        <v>10</v>
      </c>
      <c r="J6" s="13">
        <v>9</v>
      </c>
      <c r="K6" s="13">
        <v>10</v>
      </c>
      <c r="L6" s="13">
        <v>3</v>
      </c>
      <c r="M6" s="13">
        <v>0</v>
      </c>
      <c r="N6" s="13">
        <v>0</v>
      </c>
      <c r="O6" s="13">
        <v>21</v>
      </c>
      <c r="P6" s="13">
        <v>0</v>
      </c>
      <c r="Q6" s="13">
        <v>3</v>
      </c>
      <c r="R6" s="13">
        <v>3</v>
      </c>
      <c r="S6" s="13">
        <v>3</v>
      </c>
      <c r="T6" s="13">
        <v>39</v>
      </c>
      <c r="U6" s="13">
        <v>0</v>
      </c>
      <c r="W6" s="6">
        <v>56</v>
      </c>
      <c r="X6" s="6">
        <v>39</v>
      </c>
      <c r="Y6" s="6">
        <v>3</v>
      </c>
      <c r="Z6" s="6">
        <v>5</v>
      </c>
      <c r="AA6" s="7"/>
      <c r="AB6" s="6">
        <v>3</v>
      </c>
      <c r="AC6" s="6">
        <v>3</v>
      </c>
      <c r="AD6" s="6">
        <v>3</v>
      </c>
      <c r="AE6" s="6">
        <v>0</v>
      </c>
      <c r="AF6" s="6">
        <v>0</v>
      </c>
      <c r="AG6" s="6">
        <v>0</v>
      </c>
      <c r="AH6" s="6">
        <v>3</v>
      </c>
      <c r="AI6" s="6">
        <v>3</v>
      </c>
      <c r="AJ6" s="6">
        <v>3</v>
      </c>
      <c r="AK6" s="6">
        <v>11</v>
      </c>
      <c r="AL6" s="6">
        <v>0</v>
      </c>
      <c r="AN6" s="9">
        <v>3</v>
      </c>
      <c r="AP6" s="9">
        <v>30</v>
      </c>
      <c r="AQ6" s="9">
        <v>3</v>
      </c>
      <c r="AR6" s="9">
        <f t="shared" ref="AR6:AR69" si="4">SUM(AP6:AQ6)</f>
        <v>33</v>
      </c>
      <c r="AT6" s="9">
        <v>23</v>
      </c>
      <c r="AV6" s="9">
        <v>47</v>
      </c>
      <c r="AX6" s="18">
        <v>11844</v>
      </c>
      <c r="AZ6" s="1"/>
      <c r="BA6" s="21">
        <f t="shared" ref="BA6:BA69" si="5">D6/$AX6*1000</f>
        <v>8.8652482269503547</v>
      </c>
      <c r="BB6" s="21">
        <f t="shared" si="0"/>
        <v>5.0658561296859173</v>
      </c>
      <c r="BC6" s="21">
        <f t="shared" si="0"/>
        <v>0.75987841945288759</v>
      </c>
      <c r="BD6" s="21">
        <f t="shared" si="0"/>
        <v>0.59101654846335694</v>
      </c>
      <c r="BE6" s="21">
        <f t="shared" si="0"/>
        <v>0.92874029044241813</v>
      </c>
      <c r="BF6" s="21">
        <f t="shared" si="0"/>
        <v>0.8443093549476528</v>
      </c>
      <c r="BG6" s="21">
        <f t="shared" si="0"/>
        <v>0.75987841945288759</v>
      </c>
      <c r="BH6" s="21">
        <f t="shared" si="0"/>
        <v>0.8443093549476528</v>
      </c>
      <c r="BI6" s="21">
        <f t="shared" si="0"/>
        <v>0.25329280648429586</v>
      </c>
      <c r="BJ6" s="21">
        <f t="shared" si="0"/>
        <v>0</v>
      </c>
      <c r="BK6" s="21">
        <f t="shared" si="0"/>
        <v>0</v>
      </c>
      <c r="BL6" s="21">
        <f t="shared" si="0"/>
        <v>1.7730496453900708</v>
      </c>
      <c r="BM6" s="21">
        <f t="shared" si="0"/>
        <v>0</v>
      </c>
      <c r="BN6" s="21">
        <f t="shared" si="0"/>
        <v>0.25329280648429586</v>
      </c>
      <c r="BO6" s="21">
        <f t="shared" si="0"/>
        <v>0.25329280648429586</v>
      </c>
      <c r="BP6" s="21">
        <f t="shared" si="0"/>
        <v>0.25329280648429586</v>
      </c>
      <c r="BQ6" s="21">
        <f t="shared" si="0"/>
        <v>3.2928064842958462</v>
      </c>
      <c r="BR6" s="21">
        <f t="shared" si="0"/>
        <v>0</v>
      </c>
      <c r="BT6" s="21">
        <f t="shared" ref="BT6:BT69" si="6">W6/$AX6*1000</f>
        <v>4.7281323877068555</v>
      </c>
      <c r="BU6" s="21">
        <f t="shared" si="1"/>
        <v>3.2928064842958462</v>
      </c>
      <c r="BV6" s="21">
        <f t="shared" si="1"/>
        <v>0.25329280648429586</v>
      </c>
      <c r="BW6" s="21">
        <f t="shared" si="1"/>
        <v>0.4221546774738264</v>
      </c>
      <c r="BX6" s="21">
        <f t="shared" si="1"/>
        <v>0</v>
      </c>
      <c r="BY6" s="21">
        <f t="shared" si="1"/>
        <v>0.25329280648429586</v>
      </c>
      <c r="BZ6" s="21">
        <f t="shared" si="1"/>
        <v>0.25329280648429586</v>
      </c>
      <c r="CA6" s="21">
        <f t="shared" si="1"/>
        <v>0.25329280648429586</v>
      </c>
      <c r="CB6" s="21">
        <f t="shared" si="1"/>
        <v>0</v>
      </c>
      <c r="CC6" s="21">
        <f t="shared" si="1"/>
        <v>0</v>
      </c>
      <c r="CD6" s="21">
        <f t="shared" si="1"/>
        <v>0</v>
      </c>
      <c r="CE6" s="21">
        <f t="shared" si="1"/>
        <v>0.25329280648429586</v>
      </c>
      <c r="CF6" s="21">
        <f t="shared" si="1"/>
        <v>0.25329280648429586</v>
      </c>
      <c r="CG6" s="21">
        <f t="shared" si="1"/>
        <v>0.25329280648429586</v>
      </c>
      <c r="CH6" s="21">
        <f t="shared" si="1"/>
        <v>0.92874029044241813</v>
      </c>
      <c r="CI6" s="21">
        <f t="shared" si="1"/>
        <v>0</v>
      </c>
      <c r="CK6" s="21">
        <f t="shared" ref="CK6:CK69" si="7">AN6/$AX6*1000</f>
        <v>0.25329280648429586</v>
      </c>
      <c r="CM6" s="21">
        <f t="shared" ref="CM6:CM68" si="8">AP6/$AX6*1000</f>
        <v>2.5329280648429586</v>
      </c>
      <c r="CN6" s="21">
        <f t="shared" si="2"/>
        <v>0.25329280648429586</v>
      </c>
      <c r="CO6" s="21">
        <f t="shared" si="3"/>
        <v>2.786220871327254</v>
      </c>
      <c r="CQ6" s="22">
        <f t="shared" si="3"/>
        <v>1.9419115163796015</v>
      </c>
      <c r="CS6" s="22">
        <f t="shared" si="3"/>
        <v>3.9682539682539679</v>
      </c>
      <c r="CU6" s="21">
        <v>1186.7948182198077</v>
      </c>
    </row>
    <row r="7" spans="1:99" x14ac:dyDescent="0.5">
      <c r="A7" s="24">
        <v>3</v>
      </c>
      <c r="B7" s="1" t="s">
        <v>15</v>
      </c>
      <c r="C7" s="1"/>
      <c r="D7" s="6">
        <v>1142</v>
      </c>
      <c r="E7" s="13">
        <v>632</v>
      </c>
      <c r="F7" s="13">
        <v>128</v>
      </c>
      <c r="G7" s="13">
        <v>106</v>
      </c>
      <c r="H7" s="13">
        <v>68</v>
      </c>
      <c r="I7" s="13">
        <v>65</v>
      </c>
      <c r="J7" s="13">
        <v>115</v>
      </c>
      <c r="K7" s="13">
        <v>148</v>
      </c>
      <c r="L7" s="13">
        <v>27</v>
      </c>
      <c r="M7" s="13">
        <v>14</v>
      </c>
      <c r="N7" s="13">
        <v>24</v>
      </c>
      <c r="O7" s="13">
        <v>318</v>
      </c>
      <c r="P7" s="13">
        <v>3</v>
      </c>
      <c r="Q7" s="13">
        <v>37</v>
      </c>
      <c r="R7" s="13">
        <v>38</v>
      </c>
      <c r="S7" s="13">
        <v>25</v>
      </c>
      <c r="T7" s="13">
        <v>363</v>
      </c>
      <c r="U7" s="13">
        <v>12</v>
      </c>
      <c r="W7" s="6">
        <v>842</v>
      </c>
      <c r="X7" s="6">
        <v>487</v>
      </c>
      <c r="Y7" s="6">
        <v>3</v>
      </c>
      <c r="Z7" s="6">
        <v>67</v>
      </c>
      <c r="AA7" s="6">
        <v>52</v>
      </c>
      <c r="AB7" s="6">
        <v>38</v>
      </c>
      <c r="AC7" s="6">
        <v>28</v>
      </c>
      <c r="AD7" s="6">
        <v>123</v>
      </c>
      <c r="AE7" s="6">
        <v>3</v>
      </c>
      <c r="AF7" s="6">
        <v>5</v>
      </c>
      <c r="AG7" s="6">
        <v>3</v>
      </c>
      <c r="AH7" s="6">
        <v>73</v>
      </c>
      <c r="AI7" s="6">
        <v>37</v>
      </c>
      <c r="AJ7" s="6">
        <v>80</v>
      </c>
      <c r="AK7" s="6">
        <v>230</v>
      </c>
      <c r="AL7" s="6">
        <v>3</v>
      </c>
      <c r="AN7" s="9">
        <v>10</v>
      </c>
      <c r="AP7" s="9">
        <v>193</v>
      </c>
      <c r="AQ7" s="9">
        <v>2</v>
      </c>
      <c r="AR7" s="9">
        <f t="shared" si="4"/>
        <v>195</v>
      </c>
      <c r="AT7" s="9">
        <v>94</v>
      </c>
      <c r="AV7" s="9">
        <v>222</v>
      </c>
      <c r="AX7" s="18">
        <v>109504</v>
      </c>
      <c r="AZ7" s="1"/>
      <c r="BA7" s="21">
        <f t="shared" si="5"/>
        <v>10.428842781998831</v>
      </c>
      <c r="BB7" s="21">
        <f t="shared" si="0"/>
        <v>5.7714786674459377</v>
      </c>
      <c r="BC7" s="21">
        <f t="shared" si="0"/>
        <v>1.1689070718877848</v>
      </c>
      <c r="BD7" s="21">
        <f t="shared" si="0"/>
        <v>0.968001168907072</v>
      </c>
      <c r="BE7" s="21">
        <f t="shared" si="0"/>
        <v>0.62098188194038584</v>
      </c>
      <c r="BF7" s="21">
        <f t="shared" si="0"/>
        <v>0.59358562244301571</v>
      </c>
      <c r="BG7" s="21">
        <f t="shared" si="0"/>
        <v>1.0501899473991816</v>
      </c>
      <c r="BH7" s="21">
        <f t="shared" si="0"/>
        <v>1.3515488018702513</v>
      </c>
      <c r="BI7" s="21">
        <f t="shared" si="0"/>
        <v>0.24656633547632964</v>
      </c>
      <c r="BJ7" s="21">
        <f t="shared" si="0"/>
        <v>0.12784921098772647</v>
      </c>
      <c r="BK7" s="21">
        <f t="shared" si="0"/>
        <v>0.21917007597895968</v>
      </c>
      <c r="BL7" s="21">
        <f t="shared" si="0"/>
        <v>2.904003506721216</v>
      </c>
      <c r="BM7" s="21">
        <f t="shared" si="0"/>
        <v>2.739625949736996E-2</v>
      </c>
      <c r="BN7" s="21">
        <f t="shared" si="0"/>
        <v>0.33788720046756282</v>
      </c>
      <c r="BO7" s="21">
        <f t="shared" si="0"/>
        <v>0.34701928696668616</v>
      </c>
      <c r="BP7" s="21">
        <f t="shared" si="0"/>
        <v>0.22830216247808299</v>
      </c>
      <c r="BQ7" s="21">
        <f t="shared" si="0"/>
        <v>3.3149473991817651</v>
      </c>
      <c r="BR7" s="21">
        <f t="shared" si="0"/>
        <v>0.10958503798947984</v>
      </c>
      <c r="BT7" s="21">
        <f t="shared" si="6"/>
        <v>7.6892168322618355</v>
      </c>
      <c r="BU7" s="21">
        <f t="shared" si="1"/>
        <v>4.4473261250730562</v>
      </c>
      <c r="BV7" s="21">
        <f t="shared" si="1"/>
        <v>2.739625949736996E-2</v>
      </c>
      <c r="BW7" s="21">
        <f t="shared" si="1"/>
        <v>0.61184979544126239</v>
      </c>
      <c r="BX7" s="21">
        <f t="shared" si="1"/>
        <v>0.47486849795441261</v>
      </c>
      <c r="BY7" s="21">
        <f t="shared" si="1"/>
        <v>0.34701928696668616</v>
      </c>
      <c r="BZ7" s="21">
        <f t="shared" si="1"/>
        <v>0.25569842197545295</v>
      </c>
      <c r="CA7" s="21">
        <f t="shared" si="1"/>
        <v>1.1232466393921683</v>
      </c>
      <c r="CB7" s="21">
        <f t="shared" si="1"/>
        <v>2.739625949736996E-2</v>
      </c>
      <c r="CC7" s="21">
        <f t="shared" si="1"/>
        <v>4.5660432495616597E-2</v>
      </c>
      <c r="CD7" s="21">
        <f t="shared" si="1"/>
        <v>2.739625949736996E-2</v>
      </c>
      <c r="CE7" s="21">
        <f t="shared" si="1"/>
        <v>0.66664231443600241</v>
      </c>
      <c r="CF7" s="21">
        <f t="shared" si="1"/>
        <v>0.33788720046756282</v>
      </c>
      <c r="CG7" s="21">
        <f t="shared" si="1"/>
        <v>0.73056691992986555</v>
      </c>
      <c r="CH7" s="21">
        <f t="shared" si="1"/>
        <v>2.1003798947983632</v>
      </c>
      <c r="CI7" s="21">
        <f t="shared" si="1"/>
        <v>2.739625949736996E-2</v>
      </c>
      <c r="CK7" s="21">
        <f t="shared" si="7"/>
        <v>9.1320864991233194E-2</v>
      </c>
      <c r="CM7" s="21">
        <f t="shared" si="8"/>
        <v>1.7624926943308008</v>
      </c>
      <c r="CN7" s="21">
        <f t="shared" si="2"/>
        <v>1.8264172998246637E-2</v>
      </c>
      <c r="CO7" s="21">
        <f t="shared" si="3"/>
        <v>1.7807568673290475</v>
      </c>
      <c r="CQ7" s="22">
        <f t="shared" si="3"/>
        <v>0.85841613091759206</v>
      </c>
      <c r="CS7" s="22">
        <f t="shared" si="3"/>
        <v>2.0273232028053769</v>
      </c>
      <c r="CU7" s="21">
        <v>342.13054839665591</v>
      </c>
    </row>
    <row r="8" spans="1:99" x14ac:dyDescent="0.5">
      <c r="A8" s="24">
        <v>4</v>
      </c>
      <c r="B8" s="1" t="s">
        <v>16</v>
      </c>
      <c r="C8" s="1"/>
      <c r="D8" s="6">
        <v>1043</v>
      </c>
      <c r="E8" s="13">
        <v>700</v>
      </c>
      <c r="F8" s="13">
        <v>62</v>
      </c>
      <c r="G8" s="13">
        <v>50</v>
      </c>
      <c r="H8" s="13">
        <v>38</v>
      </c>
      <c r="I8" s="13">
        <v>66</v>
      </c>
      <c r="J8" s="13">
        <v>114</v>
      </c>
      <c r="K8" s="13">
        <v>71</v>
      </c>
      <c r="L8" s="13">
        <v>37</v>
      </c>
      <c r="M8" s="13">
        <v>7</v>
      </c>
      <c r="N8" s="13">
        <v>23</v>
      </c>
      <c r="O8" s="13">
        <v>193</v>
      </c>
      <c r="P8" s="13">
        <v>3</v>
      </c>
      <c r="Q8" s="13">
        <v>19</v>
      </c>
      <c r="R8" s="13">
        <v>15</v>
      </c>
      <c r="S8" s="13">
        <v>21</v>
      </c>
      <c r="T8" s="13">
        <v>271</v>
      </c>
      <c r="U8" s="13">
        <v>8</v>
      </c>
      <c r="W8" s="6">
        <v>1013</v>
      </c>
      <c r="X8" s="6">
        <v>630</v>
      </c>
      <c r="Y8" s="6">
        <v>3</v>
      </c>
      <c r="Z8" s="6">
        <v>61</v>
      </c>
      <c r="AA8" s="6">
        <v>32</v>
      </c>
      <c r="AB8" s="6">
        <v>48</v>
      </c>
      <c r="AC8" s="6">
        <v>61</v>
      </c>
      <c r="AD8" s="6">
        <v>122</v>
      </c>
      <c r="AE8" s="6">
        <v>3</v>
      </c>
      <c r="AF8" s="6">
        <v>10</v>
      </c>
      <c r="AG8" s="6">
        <v>3</v>
      </c>
      <c r="AH8" s="6">
        <v>86</v>
      </c>
      <c r="AI8" s="6">
        <v>72</v>
      </c>
      <c r="AJ8" s="6">
        <v>114</v>
      </c>
      <c r="AK8" s="6">
        <v>244</v>
      </c>
      <c r="AL8" s="6">
        <v>0</v>
      </c>
      <c r="AN8" s="9">
        <v>8</v>
      </c>
      <c r="AP8" s="9">
        <v>202</v>
      </c>
      <c r="AQ8" s="9">
        <v>2</v>
      </c>
      <c r="AR8" s="9">
        <f t="shared" si="4"/>
        <v>204</v>
      </c>
      <c r="AT8" s="9">
        <v>44</v>
      </c>
      <c r="AV8" s="9">
        <v>119</v>
      </c>
      <c r="AX8" s="18">
        <v>131640</v>
      </c>
      <c r="AZ8" s="1"/>
      <c r="BA8" s="21">
        <f t="shared" si="5"/>
        <v>7.9231236706168335</v>
      </c>
      <c r="BB8" s="21">
        <f t="shared" si="0"/>
        <v>5.3175326648435126</v>
      </c>
      <c r="BC8" s="21">
        <f t="shared" si="0"/>
        <v>0.47098146460042539</v>
      </c>
      <c r="BD8" s="21">
        <f t="shared" si="0"/>
        <v>0.37982376177453664</v>
      </c>
      <c r="BE8" s="21">
        <f t="shared" si="0"/>
        <v>0.28866605894864783</v>
      </c>
      <c r="BF8" s="21">
        <f t="shared" si="0"/>
        <v>0.50136736554238825</v>
      </c>
      <c r="BG8" s="21">
        <f t="shared" si="0"/>
        <v>0.86599817684594349</v>
      </c>
      <c r="BH8" s="21">
        <f t="shared" si="0"/>
        <v>0.53934974171984196</v>
      </c>
      <c r="BI8" s="21">
        <f t="shared" si="0"/>
        <v>0.2810695837131571</v>
      </c>
      <c r="BJ8" s="21">
        <f t="shared" si="0"/>
        <v>5.3175326648435127E-2</v>
      </c>
      <c r="BK8" s="21">
        <f t="shared" si="0"/>
        <v>0.17471893041628686</v>
      </c>
      <c r="BL8" s="21">
        <f t="shared" si="0"/>
        <v>1.4661197204497112</v>
      </c>
      <c r="BM8" s="21">
        <f t="shared" si="0"/>
        <v>2.2789425706472199E-2</v>
      </c>
      <c r="BN8" s="21">
        <f t="shared" si="0"/>
        <v>0.14433302947432392</v>
      </c>
      <c r="BO8" s="21">
        <f t="shared" si="0"/>
        <v>0.11394712853236098</v>
      </c>
      <c r="BP8" s="21">
        <f t="shared" si="0"/>
        <v>0.1595259799453054</v>
      </c>
      <c r="BQ8" s="21">
        <f t="shared" si="0"/>
        <v>2.0586447888179884</v>
      </c>
      <c r="BR8" s="21">
        <f t="shared" si="0"/>
        <v>6.0771801883925856E-2</v>
      </c>
      <c r="BT8" s="21">
        <f t="shared" si="6"/>
        <v>7.6952294135521111</v>
      </c>
      <c r="BU8" s="21">
        <f t="shared" si="1"/>
        <v>4.7857793983591614</v>
      </c>
      <c r="BV8" s="21">
        <f t="shared" si="1"/>
        <v>2.2789425706472199E-2</v>
      </c>
      <c r="BW8" s="21">
        <f t="shared" si="1"/>
        <v>0.46338498936493466</v>
      </c>
      <c r="BX8" s="21">
        <f t="shared" si="1"/>
        <v>0.24308720753570343</v>
      </c>
      <c r="BY8" s="21">
        <f t="shared" si="1"/>
        <v>0.36463081130355518</v>
      </c>
      <c r="BZ8" s="21">
        <f t="shared" si="1"/>
        <v>0.46338498936493466</v>
      </c>
      <c r="CA8" s="21">
        <f t="shared" si="1"/>
        <v>0.92676997872986933</v>
      </c>
      <c r="CB8" s="21">
        <f t="shared" si="1"/>
        <v>2.2789425706472199E-2</v>
      </c>
      <c r="CC8" s="21">
        <f t="shared" si="1"/>
        <v>7.5964752354907322E-2</v>
      </c>
      <c r="CD8" s="21">
        <f t="shared" si="1"/>
        <v>2.2789425706472199E-2</v>
      </c>
      <c r="CE8" s="21">
        <f t="shared" si="1"/>
        <v>0.65329687025220307</v>
      </c>
      <c r="CF8" s="21">
        <f t="shared" si="1"/>
        <v>0.54694621695533274</v>
      </c>
      <c r="CG8" s="21">
        <f t="shared" si="1"/>
        <v>0.86599817684594349</v>
      </c>
      <c r="CH8" s="21">
        <f t="shared" si="1"/>
        <v>1.8535399574597387</v>
      </c>
      <c r="CI8" s="21">
        <f t="shared" si="1"/>
        <v>0</v>
      </c>
      <c r="CK8" s="21">
        <f t="shared" si="7"/>
        <v>6.0771801883925856E-2</v>
      </c>
      <c r="CM8" s="21">
        <f t="shared" si="8"/>
        <v>1.5344879975691279</v>
      </c>
      <c r="CN8" s="21">
        <f t="shared" si="2"/>
        <v>1.5192950470981464E-2</v>
      </c>
      <c r="CO8" s="21">
        <f t="shared" si="3"/>
        <v>1.5496809480401095</v>
      </c>
      <c r="CQ8" s="22">
        <f t="shared" si="3"/>
        <v>0.33424491036159226</v>
      </c>
      <c r="CS8" s="22">
        <f t="shared" si="3"/>
        <v>0.90398055302339708</v>
      </c>
      <c r="CU8" s="21">
        <v>622.25253903289376</v>
      </c>
    </row>
    <row r="9" spans="1:99" x14ac:dyDescent="0.5">
      <c r="A9" s="24">
        <v>5</v>
      </c>
      <c r="B9" s="1" t="s">
        <v>17</v>
      </c>
      <c r="C9" s="1"/>
      <c r="D9" s="6">
        <v>321</v>
      </c>
      <c r="E9" s="13">
        <v>229</v>
      </c>
      <c r="F9" s="13">
        <v>15</v>
      </c>
      <c r="G9" s="13">
        <v>18</v>
      </c>
      <c r="H9" s="13">
        <v>17</v>
      </c>
      <c r="I9" s="13">
        <v>12</v>
      </c>
      <c r="J9" s="13">
        <v>24</v>
      </c>
      <c r="K9" s="13">
        <v>43</v>
      </c>
      <c r="L9" s="13">
        <v>3</v>
      </c>
      <c r="M9" s="13">
        <v>5</v>
      </c>
      <c r="N9" s="13">
        <v>3</v>
      </c>
      <c r="O9" s="13">
        <v>71</v>
      </c>
      <c r="P9" s="13">
        <v>3</v>
      </c>
      <c r="Q9" s="13">
        <v>11</v>
      </c>
      <c r="R9" s="13">
        <v>10</v>
      </c>
      <c r="S9" s="13">
        <v>6</v>
      </c>
      <c r="T9" s="13">
        <v>78</v>
      </c>
      <c r="U9" s="13">
        <v>3</v>
      </c>
      <c r="W9" s="6">
        <v>311</v>
      </c>
      <c r="X9" s="6">
        <v>214</v>
      </c>
      <c r="Y9" s="6">
        <v>3</v>
      </c>
      <c r="Z9" s="6">
        <v>10</v>
      </c>
      <c r="AA9" s="6">
        <v>5</v>
      </c>
      <c r="AB9" s="6">
        <v>3</v>
      </c>
      <c r="AC9" s="6">
        <v>9</v>
      </c>
      <c r="AD9" s="6">
        <v>36</v>
      </c>
      <c r="AE9" s="6">
        <v>3</v>
      </c>
      <c r="AF9" s="6">
        <v>3</v>
      </c>
      <c r="AG9" s="6"/>
      <c r="AH9" s="6">
        <v>38</v>
      </c>
      <c r="AI9" s="6">
        <v>10</v>
      </c>
      <c r="AJ9" s="6">
        <v>23</v>
      </c>
      <c r="AK9" s="6">
        <v>48</v>
      </c>
      <c r="AL9" s="6">
        <v>3</v>
      </c>
      <c r="AN9" s="9">
        <v>5</v>
      </c>
      <c r="AP9" s="9">
        <v>81</v>
      </c>
      <c r="AQ9" s="9">
        <v>1</v>
      </c>
      <c r="AR9" s="9">
        <f t="shared" si="4"/>
        <v>82</v>
      </c>
      <c r="AT9" s="9">
        <v>34</v>
      </c>
      <c r="AV9" s="9">
        <v>86</v>
      </c>
      <c r="AX9" s="18">
        <v>36315</v>
      </c>
      <c r="AZ9" s="1"/>
      <c r="BA9" s="21">
        <f t="shared" si="5"/>
        <v>8.8393225939694346</v>
      </c>
      <c r="BB9" s="21">
        <f t="shared" si="0"/>
        <v>6.3059341869750796</v>
      </c>
      <c r="BC9" s="21">
        <f t="shared" si="0"/>
        <v>0.41305245766212312</v>
      </c>
      <c r="BD9" s="21">
        <f t="shared" si="0"/>
        <v>0.49566294919454773</v>
      </c>
      <c r="BE9" s="21">
        <f t="shared" si="0"/>
        <v>0.46812611868373949</v>
      </c>
      <c r="BF9" s="21">
        <f t="shared" si="0"/>
        <v>0.33044196612969851</v>
      </c>
      <c r="BG9" s="21">
        <f t="shared" si="0"/>
        <v>0.66088393225939701</v>
      </c>
      <c r="BH9" s="21">
        <f t="shared" si="0"/>
        <v>1.1840837119647529</v>
      </c>
      <c r="BI9" s="21">
        <f t="shared" si="0"/>
        <v>8.2610491532424626E-2</v>
      </c>
      <c r="BJ9" s="21">
        <f t="shared" si="0"/>
        <v>0.13768415255404101</v>
      </c>
      <c r="BK9" s="21">
        <f t="shared" si="0"/>
        <v>8.2610491532424626E-2</v>
      </c>
      <c r="BL9" s="21">
        <f t="shared" si="0"/>
        <v>1.9551149662673826</v>
      </c>
      <c r="BM9" s="21">
        <f t="shared" si="0"/>
        <v>8.2610491532424626E-2</v>
      </c>
      <c r="BN9" s="21">
        <f t="shared" si="0"/>
        <v>0.30290513561889026</v>
      </c>
      <c r="BO9" s="21">
        <f t="shared" si="0"/>
        <v>0.27536830510808202</v>
      </c>
      <c r="BP9" s="21">
        <f t="shared" si="0"/>
        <v>0.16522098306484925</v>
      </c>
      <c r="BQ9" s="21">
        <f t="shared" si="0"/>
        <v>2.1478727798430399</v>
      </c>
      <c r="BR9" s="21">
        <f t="shared" si="0"/>
        <v>8.2610491532424626E-2</v>
      </c>
      <c r="BT9" s="21">
        <f t="shared" si="6"/>
        <v>8.5639542888613516</v>
      </c>
      <c r="BU9" s="21">
        <f t="shared" si="1"/>
        <v>5.8928817293129567</v>
      </c>
      <c r="BV9" s="21">
        <f t="shared" si="1"/>
        <v>8.2610491532424626E-2</v>
      </c>
      <c r="BW9" s="21">
        <f t="shared" si="1"/>
        <v>0.27536830510808202</v>
      </c>
      <c r="BX9" s="21">
        <f t="shared" si="1"/>
        <v>0.13768415255404101</v>
      </c>
      <c r="BY9" s="21">
        <f t="shared" si="1"/>
        <v>8.2610491532424626E-2</v>
      </c>
      <c r="BZ9" s="21">
        <f t="shared" si="1"/>
        <v>0.24783147459727387</v>
      </c>
      <c r="CA9" s="21">
        <f t="shared" si="1"/>
        <v>0.99132589838909546</v>
      </c>
      <c r="CB9" s="21">
        <f t="shared" si="1"/>
        <v>8.2610491532424626E-2</v>
      </c>
      <c r="CC9" s="21">
        <f t="shared" si="1"/>
        <v>8.2610491532424626E-2</v>
      </c>
      <c r="CD9" s="21">
        <f t="shared" si="1"/>
        <v>0</v>
      </c>
      <c r="CE9" s="21">
        <f t="shared" si="1"/>
        <v>1.0463995594107118</v>
      </c>
      <c r="CF9" s="21">
        <f t="shared" si="1"/>
        <v>0.27536830510808202</v>
      </c>
      <c r="CG9" s="21">
        <f t="shared" si="1"/>
        <v>0.63334710174858877</v>
      </c>
      <c r="CH9" s="21">
        <f t="shared" si="1"/>
        <v>1.321767864518794</v>
      </c>
      <c r="CI9" s="21">
        <f t="shared" si="1"/>
        <v>8.2610491532424626E-2</v>
      </c>
      <c r="CK9" s="21">
        <f t="shared" si="7"/>
        <v>0.13768415255404101</v>
      </c>
      <c r="CM9" s="21">
        <f t="shared" si="8"/>
        <v>2.2304832713754648</v>
      </c>
      <c r="CN9" s="21">
        <f t="shared" si="2"/>
        <v>2.7536830510808206E-2</v>
      </c>
      <c r="CO9" s="21">
        <f t="shared" si="3"/>
        <v>2.2580201018862729</v>
      </c>
      <c r="CQ9" s="22">
        <f t="shared" si="3"/>
        <v>0.93625223736747898</v>
      </c>
      <c r="CS9" s="22">
        <f t="shared" si="3"/>
        <v>2.3681674239295059</v>
      </c>
      <c r="CU9" s="21">
        <v>317.79943917746027</v>
      </c>
    </row>
    <row r="10" spans="1:99" x14ac:dyDescent="0.5">
      <c r="A10" s="24">
        <v>6</v>
      </c>
      <c r="B10" s="1" t="s">
        <v>18</v>
      </c>
      <c r="C10" s="1"/>
      <c r="D10" s="6">
        <v>354</v>
      </c>
      <c r="E10" s="13">
        <v>187</v>
      </c>
      <c r="F10" s="13">
        <v>38</v>
      </c>
      <c r="G10" s="13">
        <v>25</v>
      </c>
      <c r="H10" s="13">
        <v>29</v>
      </c>
      <c r="I10" s="13">
        <v>11</v>
      </c>
      <c r="J10" s="13">
        <v>25</v>
      </c>
      <c r="K10" s="13">
        <v>51</v>
      </c>
      <c r="L10" s="13">
        <v>28</v>
      </c>
      <c r="M10" s="13">
        <v>3</v>
      </c>
      <c r="N10" s="13">
        <v>5</v>
      </c>
      <c r="O10" s="13">
        <v>112</v>
      </c>
      <c r="P10" s="13">
        <v>3</v>
      </c>
      <c r="Q10" s="13">
        <v>16</v>
      </c>
      <c r="R10" s="13">
        <v>11</v>
      </c>
      <c r="S10" s="13">
        <v>3</v>
      </c>
      <c r="T10" s="13">
        <v>100</v>
      </c>
      <c r="U10" s="13">
        <v>7</v>
      </c>
      <c r="W10" s="6">
        <v>276</v>
      </c>
      <c r="X10" s="6">
        <v>138</v>
      </c>
      <c r="Y10" s="6">
        <v>3</v>
      </c>
      <c r="Z10" s="6">
        <v>21</v>
      </c>
      <c r="AA10" s="6">
        <v>14</v>
      </c>
      <c r="AB10" s="6">
        <v>15</v>
      </c>
      <c r="AC10" s="6">
        <v>12</v>
      </c>
      <c r="AD10" s="6">
        <v>46</v>
      </c>
      <c r="AE10" s="6">
        <v>3</v>
      </c>
      <c r="AF10" s="6">
        <v>3</v>
      </c>
      <c r="AG10" s="6">
        <v>0</v>
      </c>
      <c r="AH10" s="6">
        <v>22</v>
      </c>
      <c r="AI10" s="6">
        <v>19</v>
      </c>
      <c r="AJ10" s="6">
        <v>38</v>
      </c>
      <c r="AK10" s="6">
        <v>80</v>
      </c>
      <c r="AL10" s="6">
        <v>0</v>
      </c>
      <c r="AN10" s="9">
        <v>12</v>
      </c>
      <c r="AP10" s="9">
        <v>112</v>
      </c>
      <c r="AQ10" s="9">
        <v>0</v>
      </c>
      <c r="AR10" s="9">
        <f t="shared" si="4"/>
        <v>112</v>
      </c>
      <c r="AT10" s="9">
        <v>51</v>
      </c>
      <c r="AV10" s="9">
        <v>56</v>
      </c>
      <c r="AX10" s="18">
        <v>53394</v>
      </c>
      <c r="AZ10" s="1"/>
      <c r="BA10" s="21">
        <f t="shared" si="5"/>
        <v>6.6299584222946404</v>
      </c>
      <c r="BB10" s="21">
        <f t="shared" si="0"/>
        <v>3.5022661722290893</v>
      </c>
      <c r="BC10" s="21">
        <f t="shared" si="0"/>
        <v>0.71169045211072401</v>
      </c>
      <c r="BD10" s="21">
        <f t="shared" si="0"/>
        <v>0.46821740270442375</v>
      </c>
      <c r="BE10" s="21">
        <f t="shared" si="0"/>
        <v>0.54313218713713152</v>
      </c>
      <c r="BF10" s="21">
        <f t="shared" si="0"/>
        <v>0.20601565718994644</v>
      </c>
      <c r="BG10" s="21">
        <f t="shared" si="0"/>
        <v>0.46821740270442375</v>
      </c>
      <c r="BH10" s="21">
        <f t="shared" si="0"/>
        <v>0.95516350151702434</v>
      </c>
      <c r="BI10" s="21">
        <f t="shared" si="0"/>
        <v>0.52440349102895456</v>
      </c>
      <c r="BJ10" s="21">
        <f t="shared" si="0"/>
        <v>5.6186088324530849E-2</v>
      </c>
      <c r="BK10" s="21">
        <f t="shared" si="0"/>
        <v>9.3643480540884741E-2</v>
      </c>
      <c r="BL10" s="21">
        <f t="shared" si="0"/>
        <v>2.0976139641158182</v>
      </c>
      <c r="BM10" s="21">
        <f t="shared" si="0"/>
        <v>5.6186088324530849E-2</v>
      </c>
      <c r="BN10" s="21">
        <f t="shared" si="0"/>
        <v>0.29965913773083114</v>
      </c>
      <c r="BO10" s="21">
        <f t="shared" si="0"/>
        <v>0.20601565718994644</v>
      </c>
      <c r="BP10" s="21">
        <f t="shared" si="0"/>
        <v>5.6186088324530849E-2</v>
      </c>
      <c r="BQ10" s="21">
        <f t="shared" si="0"/>
        <v>1.872869610817695</v>
      </c>
      <c r="BR10" s="21">
        <f t="shared" si="0"/>
        <v>0.13110087275723864</v>
      </c>
      <c r="BT10" s="21">
        <f t="shared" si="6"/>
        <v>5.1691201258568382</v>
      </c>
      <c r="BU10" s="21">
        <f t="shared" si="1"/>
        <v>2.5845600629284191</v>
      </c>
      <c r="BV10" s="21">
        <f t="shared" si="1"/>
        <v>5.6186088324530849E-2</v>
      </c>
      <c r="BW10" s="21">
        <f t="shared" si="1"/>
        <v>0.39330261827171592</v>
      </c>
      <c r="BX10" s="21">
        <f t="shared" si="1"/>
        <v>0.26220174551447728</v>
      </c>
      <c r="BY10" s="21">
        <f t="shared" si="1"/>
        <v>0.28093044162265424</v>
      </c>
      <c r="BZ10" s="21">
        <f t="shared" si="1"/>
        <v>0.22474435329812339</v>
      </c>
      <c r="CA10" s="21">
        <f t="shared" si="1"/>
        <v>0.86152002097613967</v>
      </c>
      <c r="CB10" s="21">
        <f t="shared" si="1"/>
        <v>5.6186088324530849E-2</v>
      </c>
      <c r="CC10" s="21">
        <f t="shared" si="1"/>
        <v>5.6186088324530849E-2</v>
      </c>
      <c r="CD10" s="21">
        <f t="shared" si="1"/>
        <v>0</v>
      </c>
      <c r="CE10" s="21">
        <f t="shared" si="1"/>
        <v>0.41203131437989288</v>
      </c>
      <c r="CF10" s="21">
        <f t="shared" si="1"/>
        <v>0.35584522605536201</v>
      </c>
      <c r="CG10" s="21">
        <f t="shared" si="1"/>
        <v>0.71169045211072401</v>
      </c>
      <c r="CH10" s="21">
        <f t="shared" si="1"/>
        <v>1.4982956886541559</v>
      </c>
      <c r="CI10" s="21">
        <f t="shared" si="1"/>
        <v>0</v>
      </c>
      <c r="CK10" s="21">
        <f t="shared" si="7"/>
        <v>0.22474435329812339</v>
      </c>
      <c r="CM10" s="21">
        <f t="shared" si="8"/>
        <v>2.0976139641158182</v>
      </c>
      <c r="CN10" s="21">
        <f t="shared" si="2"/>
        <v>0</v>
      </c>
      <c r="CO10" s="21">
        <f t="shared" si="3"/>
        <v>2.0976139641158182</v>
      </c>
      <c r="CQ10" s="22">
        <f t="shared" si="3"/>
        <v>0.95516350151702434</v>
      </c>
      <c r="CS10" s="22">
        <f t="shared" si="3"/>
        <v>1.0488069820579091</v>
      </c>
      <c r="CU10" s="21">
        <v>765.25034618468044</v>
      </c>
    </row>
    <row r="11" spans="1:99" x14ac:dyDescent="0.5">
      <c r="A11" s="24">
        <v>7</v>
      </c>
      <c r="B11" s="1" t="s">
        <v>19</v>
      </c>
      <c r="C11" s="1"/>
      <c r="D11" s="6">
        <v>495</v>
      </c>
      <c r="E11" s="13">
        <v>288</v>
      </c>
      <c r="F11" s="13">
        <v>41</v>
      </c>
      <c r="G11" s="13">
        <v>26</v>
      </c>
      <c r="H11" s="13">
        <v>19</v>
      </c>
      <c r="I11" s="13">
        <v>23</v>
      </c>
      <c r="J11" s="13">
        <v>75</v>
      </c>
      <c r="K11" s="13">
        <v>51</v>
      </c>
      <c r="L11" s="13">
        <v>24</v>
      </c>
      <c r="M11" s="13">
        <v>3</v>
      </c>
      <c r="N11" s="13">
        <v>27</v>
      </c>
      <c r="O11" s="13">
        <v>147</v>
      </c>
      <c r="P11" s="13">
        <v>5</v>
      </c>
      <c r="Q11" s="13">
        <v>7</v>
      </c>
      <c r="R11" s="13">
        <v>11</v>
      </c>
      <c r="S11" s="13">
        <v>18</v>
      </c>
      <c r="T11" s="13">
        <v>143</v>
      </c>
      <c r="U11" s="13">
        <v>8</v>
      </c>
      <c r="W11" s="6">
        <v>1269</v>
      </c>
      <c r="X11" s="6">
        <v>903</v>
      </c>
      <c r="Y11" s="6">
        <v>3</v>
      </c>
      <c r="Z11" s="6">
        <v>22</v>
      </c>
      <c r="AA11" s="6">
        <v>18</v>
      </c>
      <c r="AB11" s="6">
        <v>24</v>
      </c>
      <c r="AC11" s="6">
        <v>40</v>
      </c>
      <c r="AD11" s="6">
        <v>151</v>
      </c>
      <c r="AE11" s="6">
        <v>6</v>
      </c>
      <c r="AF11" s="6">
        <v>9</v>
      </c>
      <c r="AG11" s="6">
        <v>3</v>
      </c>
      <c r="AH11" s="6">
        <v>116</v>
      </c>
      <c r="AI11" s="6">
        <v>53</v>
      </c>
      <c r="AJ11" s="6">
        <v>171</v>
      </c>
      <c r="AK11" s="6">
        <v>157</v>
      </c>
      <c r="AL11" s="6">
        <v>3</v>
      </c>
      <c r="AN11" s="9">
        <v>9</v>
      </c>
      <c r="AP11" s="9">
        <v>179</v>
      </c>
      <c r="AQ11" s="9">
        <v>1</v>
      </c>
      <c r="AR11" s="9">
        <f t="shared" si="4"/>
        <v>180</v>
      </c>
      <c r="AT11" s="9">
        <v>39</v>
      </c>
      <c r="AV11" s="9">
        <v>80</v>
      </c>
      <c r="AX11" s="18">
        <v>106856</v>
      </c>
      <c r="AZ11" s="1"/>
      <c r="BA11" s="21">
        <f t="shared" si="5"/>
        <v>4.6324024855880808</v>
      </c>
      <c r="BB11" s="21">
        <f t="shared" si="0"/>
        <v>2.6952159916148837</v>
      </c>
      <c r="BC11" s="21">
        <f t="shared" si="0"/>
        <v>0.38369394325072997</v>
      </c>
      <c r="BD11" s="21">
        <f t="shared" si="0"/>
        <v>0.24331811035412146</v>
      </c>
      <c r="BE11" s="21">
        <f t="shared" si="0"/>
        <v>0.17780938833570414</v>
      </c>
      <c r="BF11" s="21">
        <f t="shared" si="0"/>
        <v>0.21524294377479972</v>
      </c>
      <c r="BG11" s="21">
        <f t="shared" si="0"/>
        <v>0.70187916448304266</v>
      </c>
      <c r="BH11" s="21">
        <f t="shared" si="0"/>
        <v>0.477277831848469</v>
      </c>
      <c r="BI11" s="21">
        <f t="shared" si="0"/>
        <v>0.22460133263457363</v>
      </c>
      <c r="BJ11" s="21">
        <f t="shared" si="0"/>
        <v>2.8075166579321704E-2</v>
      </c>
      <c r="BK11" s="21">
        <f t="shared" si="0"/>
        <v>0.25267649921389534</v>
      </c>
      <c r="BL11" s="21">
        <f t="shared" si="0"/>
        <v>1.3756831623867636</v>
      </c>
      <c r="BM11" s="21">
        <f t="shared" si="0"/>
        <v>4.6791944298869508E-2</v>
      </c>
      <c r="BN11" s="21">
        <f t="shared" si="0"/>
        <v>6.5508722018417315E-2</v>
      </c>
      <c r="BO11" s="21">
        <f t="shared" si="0"/>
        <v>0.10294227745751292</v>
      </c>
      <c r="BP11" s="21">
        <f t="shared" si="0"/>
        <v>0.16845099947593023</v>
      </c>
      <c r="BQ11" s="21">
        <f t="shared" si="0"/>
        <v>1.3382496069476677</v>
      </c>
      <c r="BR11" s="21">
        <f t="shared" si="0"/>
        <v>7.4867110878191201E-2</v>
      </c>
      <c r="BT11" s="21">
        <f t="shared" si="6"/>
        <v>11.87579546305308</v>
      </c>
      <c r="BU11" s="21">
        <f t="shared" si="1"/>
        <v>8.4506251403758323</v>
      </c>
      <c r="BV11" s="21">
        <f t="shared" si="1"/>
        <v>2.8075166579321704E-2</v>
      </c>
      <c r="BW11" s="21">
        <f t="shared" si="1"/>
        <v>0.20588455491502583</v>
      </c>
      <c r="BX11" s="21">
        <f t="shared" si="1"/>
        <v>0.16845099947593023</v>
      </c>
      <c r="BY11" s="21">
        <f t="shared" si="1"/>
        <v>0.22460133263457363</v>
      </c>
      <c r="BZ11" s="21">
        <f t="shared" si="1"/>
        <v>0.37433555439095606</v>
      </c>
      <c r="CA11" s="21">
        <f t="shared" si="1"/>
        <v>1.4131167178258592</v>
      </c>
      <c r="CB11" s="21">
        <f t="shared" si="1"/>
        <v>5.6150333158643408E-2</v>
      </c>
      <c r="CC11" s="21">
        <f t="shared" si="1"/>
        <v>8.4225499737965115E-2</v>
      </c>
      <c r="CD11" s="21">
        <f t="shared" si="1"/>
        <v>2.8075166579321704E-2</v>
      </c>
      <c r="CE11" s="21">
        <f t="shared" si="1"/>
        <v>1.0855731077337725</v>
      </c>
      <c r="CF11" s="21">
        <f t="shared" si="1"/>
        <v>0.49599460956801678</v>
      </c>
      <c r="CG11" s="21">
        <f t="shared" si="1"/>
        <v>1.6002844950213371</v>
      </c>
      <c r="CH11" s="21">
        <f t="shared" si="1"/>
        <v>1.4692670509845025</v>
      </c>
      <c r="CI11" s="21">
        <f t="shared" si="1"/>
        <v>2.8075166579321704E-2</v>
      </c>
      <c r="CK11" s="21">
        <f t="shared" si="7"/>
        <v>8.4225499737965115E-2</v>
      </c>
      <c r="CM11" s="21">
        <f t="shared" si="8"/>
        <v>1.6751516058995284</v>
      </c>
      <c r="CN11" s="21">
        <f t="shared" si="2"/>
        <v>9.3583888597739001E-3</v>
      </c>
      <c r="CO11" s="21">
        <f t="shared" si="3"/>
        <v>1.6845099947593023</v>
      </c>
      <c r="CQ11" s="22">
        <f t="shared" si="3"/>
        <v>0.36497716553118215</v>
      </c>
      <c r="CS11" s="22">
        <f t="shared" si="3"/>
        <v>0.74867110878191212</v>
      </c>
      <c r="CU11" s="21">
        <v>240.83837792097899</v>
      </c>
    </row>
    <row r="12" spans="1:99" x14ac:dyDescent="0.5">
      <c r="A12" s="24">
        <v>8</v>
      </c>
      <c r="B12" s="1" t="s">
        <v>20</v>
      </c>
      <c r="C12" s="1"/>
      <c r="D12" s="6">
        <v>142</v>
      </c>
      <c r="E12" s="13">
        <v>99</v>
      </c>
      <c r="F12" s="13">
        <v>9</v>
      </c>
      <c r="G12" s="13">
        <v>6</v>
      </c>
      <c r="H12" s="13">
        <v>8</v>
      </c>
      <c r="I12" s="13">
        <v>9</v>
      </c>
      <c r="J12" s="13">
        <v>16</v>
      </c>
      <c r="K12" s="13">
        <v>18</v>
      </c>
      <c r="L12" s="13">
        <v>0</v>
      </c>
      <c r="M12" s="13">
        <v>0</v>
      </c>
      <c r="N12" s="13">
        <v>3</v>
      </c>
      <c r="O12" s="13">
        <v>27</v>
      </c>
      <c r="P12" s="13">
        <v>0</v>
      </c>
      <c r="Q12" s="13">
        <v>6</v>
      </c>
      <c r="R12" s="13">
        <v>3</v>
      </c>
      <c r="S12" s="13">
        <v>3</v>
      </c>
      <c r="T12" s="13">
        <v>43</v>
      </c>
      <c r="U12" s="13">
        <v>3</v>
      </c>
      <c r="W12" s="6">
        <v>165</v>
      </c>
      <c r="X12" s="6">
        <v>104</v>
      </c>
      <c r="Y12" s="6">
        <v>3</v>
      </c>
      <c r="Z12" s="6">
        <v>7</v>
      </c>
      <c r="AA12" s="6">
        <v>11</v>
      </c>
      <c r="AB12" s="6">
        <v>7</v>
      </c>
      <c r="AC12" s="6">
        <v>10</v>
      </c>
      <c r="AD12" s="6">
        <v>14</v>
      </c>
      <c r="AE12" s="6">
        <v>0</v>
      </c>
      <c r="AF12" s="6">
        <v>3</v>
      </c>
      <c r="AG12" s="6">
        <v>0</v>
      </c>
      <c r="AH12" s="6">
        <v>15</v>
      </c>
      <c r="AI12" s="6">
        <v>5</v>
      </c>
      <c r="AJ12" s="6">
        <v>12</v>
      </c>
      <c r="AK12" s="6">
        <v>42</v>
      </c>
      <c r="AL12" s="6">
        <v>0</v>
      </c>
      <c r="AN12" s="9">
        <v>3</v>
      </c>
      <c r="AP12" s="9">
        <v>45</v>
      </c>
      <c r="AQ12" s="9">
        <v>1</v>
      </c>
      <c r="AR12" s="9">
        <f t="shared" si="4"/>
        <v>46</v>
      </c>
      <c r="AT12" s="9">
        <v>14</v>
      </c>
      <c r="AV12" s="9">
        <v>42</v>
      </c>
      <c r="AX12" s="18">
        <v>14034</v>
      </c>
      <c r="AZ12" s="1"/>
      <c r="BA12" s="21">
        <f t="shared" si="5"/>
        <v>10.118284167022944</v>
      </c>
      <c r="BB12" s="21">
        <f t="shared" si="0"/>
        <v>7.0542967079948697</v>
      </c>
      <c r="BC12" s="21">
        <f t="shared" si="0"/>
        <v>0.64129970072680631</v>
      </c>
      <c r="BD12" s="21">
        <f t="shared" si="0"/>
        <v>0.42753313381787084</v>
      </c>
      <c r="BE12" s="21">
        <f t="shared" si="0"/>
        <v>0.57004417842382782</v>
      </c>
      <c r="BF12" s="21">
        <f t="shared" si="0"/>
        <v>0.64129970072680631</v>
      </c>
      <c r="BG12" s="21">
        <f t="shared" si="0"/>
        <v>1.1400883568476556</v>
      </c>
      <c r="BH12" s="21">
        <f t="shared" si="0"/>
        <v>1.2825994014536126</v>
      </c>
      <c r="BI12" s="21">
        <f t="shared" si="0"/>
        <v>0</v>
      </c>
      <c r="BJ12" s="21">
        <f t="shared" si="0"/>
        <v>0</v>
      </c>
      <c r="BK12" s="21">
        <f t="shared" si="0"/>
        <v>0.21376656690893542</v>
      </c>
      <c r="BL12" s="21">
        <f t="shared" si="0"/>
        <v>1.923899102180419</v>
      </c>
      <c r="BM12" s="21">
        <f t="shared" si="0"/>
        <v>0</v>
      </c>
      <c r="BN12" s="21">
        <f t="shared" si="0"/>
        <v>0.42753313381787084</v>
      </c>
      <c r="BO12" s="21">
        <f t="shared" si="0"/>
        <v>0.21376656690893542</v>
      </c>
      <c r="BP12" s="21">
        <f t="shared" si="0"/>
        <v>0.21376656690893542</v>
      </c>
      <c r="BQ12" s="21">
        <f t="shared" si="0"/>
        <v>3.0639874590280747</v>
      </c>
      <c r="BR12" s="21">
        <f t="shared" si="0"/>
        <v>0.21376656690893542</v>
      </c>
      <c r="BT12" s="21">
        <f t="shared" si="6"/>
        <v>11.757161179991449</v>
      </c>
      <c r="BU12" s="21">
        <f t="shared" si="1"/>
        <v>7.4105743195097622</v>
      </c>
      <c r="BV12" s="21">
        <f t="shared" si="1"/>
        <v>0.21376656690893542</v>
      </c>
      <c r="BW12" s="21">
        <f t="shared" si="1"/>
        <v>0.49878865612084938</v>
      </c>
      <c r="BX12" s="21">
        <f t="shared" si="1"/>
        <v>0.78381074533276329</v>
      </c>
      <c r="BY12" s="21">
        <f t="shared" si="1"/>
        <v>0.49878865612084938</v>
      </c>
      <c r="BZ12" s="21">
        <f t="shared" si="1"/>
        <v>0.7125552230297848</v>
      </c>
      <c r="CA12" s="21">
        <f t="shared" si="1"/>
        <v>0.99757731224169877</v>
      </c>
      <c r="CB12" s="21">
        <f t="shared" si="1"/>
        <v>0</v>
      </c>
      <c r="CC12" s="21">
        <f t="shared" si="1"/>
        <v>0.21376656690893542</v>
      </c>
      <c r="CD12" s="21">
        <f t="shared" si="1"/>
        <v>0</v>
      </c>
      <c r="CE12" s="21">
        <f t="shared" si="1"/>
        <v>1.0688328345446774</v>
      </c>
      <c r="CF12" s="21">
        <f t="shared" si="1"/>
        <v>0.3562776115148924</v>
      </c>
      <c r="CG12" s="21">
        <f t="shared" si="1"/>
        <v>0.85506626763574167</v>
      </c>
      <c r="CH12" s="21">
        <f t="shared" si="1"/>
        <v>2.9927319367250962</v>
      </c>
      <c r="CI12" s="21">
        <f t="shared" si="1"/>
        <v>0</v>
      </c>
      <c r="CK12" s="21">
        <f t="shared" si="7"/>
        <v>0.21376656690893542</v>
      </c>
      <c r="CM12" s="21">
        <f t="shared" si="8"/>
        <v>3.2064985036340317</v>
      </c>
      <c r="CN12" s="21">
        <f t="shared" si="2"/>
        <v>7.1255522302978477E-2</v>
      </c>
      <c r="CO12" s="21">
        <f t="shared" si="3"/>
        <v>3.2777540259370102</v>
      </c>
      <c r="CQ12" s="22">
        <f t="shared" si="3"/>
        <v>0.99757731224169877</v>
      </c>
      <c r="CS12" s="22">
        <f t="shared" si="3"/>
        <v>2.9927319367250962</v>
      </c>
      <c r="CU12" s="21">
        <v>693.21638254226502</v>
      </c>
    </row>
    <row r="13" spans="1:99" x14ac:dyDescent="0.5">
      <c r="A13" s="24">
        <v>9</v>
      </c>
      <c r="B13" s="1" t="s">
        <v>21</v>
      </c>
      <c r="C13" s="1"/>
      <c r="D13" s="6">
        <v>894</v>
      </c>
      <c r="E13" s="13">
        <v>524</v>
      </c>
      <c r="F13" s="13">
        <v>67</v>
      </c>
      <c r="G13" s="13">
        <v>71</v>
      </c>
      <c r="H13" s="13">
        <v>35</v>
      </c>
      <c r="I13" s="13">
        <v>43</v>
      </c>
      <c r="J13" s="13">
        <v>98</v>
      </c>
      <c r="K13" s="13">
        <v>73</v>
      </c>
      <c r="L13" s="13">
        <v>28</v>
      </c>
      <c r="M13" s="13">
        <v>11</v>
      </c>
      <c r="N13" s="13">
        <v>49</v>
      </c>
      <c r="O13" s="13">
        <v>234</v>
      </c>
      <c r="P13" s="13">
        <v>7</v>
      </c>
      <c r="Q13" s="13">
        <v>10</v>
      </c>
      <c r="R13" s="13">
        <v>22</v>
      </c>
      <c r="S13" s="13">
        <v>32</v>
      </c>
      <c r="T13" s="13">
        <v>259</v>
      </c>
      <c r="U13" s="13">
        <v>3</v>
      </c>
      <c r="W13" s="6">
        <v>1615</v>
      </c>
      <c r="X13" s="6">
        <v>1286</v>
      </c>
      <c r="Y13" s="6">
        <v>3</v>
      </c>
      <c r="Z13" s="6">
        <v>55</v>
      </c>
      <c r="AA13" s="6">
        <v>28</v>
      </c>
      <c r="AB13" s="6">
        <v>31</v>
      </c>
      <c r="AC13" s="6">
        <v>59</v>
      </c>
      <c r="AD13" s="6">
        <v>72</v>
      </c>
      <c r="AE13" s="6">
        <v>11</v>
      </c>
      <c r="AF13" s="6">
        <v>8</v>
      </c>
      <c r="AG13" s="6">
        <v>3</v>
      </c>
      <c r="AH13" s="6">
        <v>67</v>
      </c>
      <c r="AI13" s="6">
        <v>164</v>
      </c>
      <c r="AJ13" s="6">
        <v>133</v>
      </c>
      <c r="AK13" s="6">
        <v>308</v>
      </c>
      <c r="AL13" s="6">
        <v>0</v>
      </c>
      <c r="AN13" s="9">
        <v>11</v>
      </c>
      <c r="AP13" s="9">
        <v>256</v>
      </c>
      <c r="AQ13" s="9">
        <v>1</v>
      </c>
      <c r="AR13" s="9">
        <f t="shared" si="4"/>
        <v>257</v>
      </c>
      <c r="AT13" s="9">
        <v>49</v>
      </c>
      <c r="AV13" s="9">
        <v>74</v>
      </c>
      <c r="AX13" s="18">
        <v>183197</v>
      </c>
      <c r="AZ13" s="1"/>
      <c r="BA13" s="21">
        <f t="shared" si="5"/>
        <v>4.8799925762976466</v>
      </c>
      <c r="BB13" s="21">
        <f t="shared" si="0"/>
        <v>2.8603088478523122</v>
      </c>
      <c r="BC13" s="21">
        <f t="shared" si="0"/>
        <v>0.36572651298874981</v>
      </c>
      <c r="BD13" s="21">
        <f t="shared" si="0"/>
        <v>0.38756093167464534</v>
      </c>
      <c r="BE13" s="21">
        <f t="shared" si="0"/>
        <v>0.19105116350158571</v>
      </c>
      <c r="BF13" s="21">
        <f t="shared" si="0"/>
        <v>0.23472000087337677</v>
      </c>
      <c r="BG13" s="21">
        <f t="shared" si="0"/>
        <v>0.53494325780443996</v>
      </c>
      <c r="BH13" s="21">
        <f t="shared" si="0"/>
        <v>0.39847814101759305</v>
      </c>
      <c r="BI13" s="21">
        <f t="shared" si="0"/>
        <v>0.15284093080126859</v>
      </c>
      <c r="BJ13" s="21">
        <f t="shared" si="0"/>
        <v>6.0044651386212657E-2</v>
      </c>
      <c r="BK13" s="21">
        <f t="shared" si="0"/>
        <v>0.26747162890221998</v>
      </c>
      <c r="BL13" s="21">
        <f t="shared" si="0"/>
        <v>1.2773134931248875</v>
      </c>
      <c r="BM13" s="21">
        <f t="shared" si="0"/>
        <v>3.8210232700317148E-2</v>
      </c>
      <c r="BN13" s="21">
        <f t="shared" si="0"/>
        <v>5.4586046714738774E-2</v>
      </c>
      <c r="BO13" s="21">
        <f t="shared" si="0"/>
        <v>0.12008930277242531</v>
      </c>
      <c r="BP13" s="21">
        <f t="shared" si="0"/>
        <v>0.17467534948716409</v>
      </c>
      <c r="BQ13" s="21">
        <f t="shared" si="0"/>
        <v>1.4137786099117342</v>
      </c>
      <c r="BR13" s="21">
        <f t="shared" si="0"/>
        <v>1.6375814014421633E-2</v>
      </c>
      <c r="BT13" s="21">
        <f t="shared" si="6"/>
        <v>8.8156465444303134</v>
      </c>
      <c r="BU13" s="21">
        <f t="shared" si="1"/>
        <v>7.0197656075154065</v>
      </c>
      <c r="BV13" s="21">
        <f t="shared" si="1"/>
        <v>1.6375814014421633E-2</v>
      </c>
      <c r="BW13" s="21">
        <f t="shared" si="1"/>
        <v>0.30022325693106328</v>
      </c>
      <c r="BX13" s="21">
        <f t="shared" si="1"/>
        <v>0.15284093080126859</v>
      </c>
      <c r="BY13" s="21">
        <f t="shared" si="1"/>
        <v>0.16921674481569021</v>
      </c>
      <c r="BZ13" s="21">
        <f t="shared" si="1"/>
        <v>0.32205767561695881</v>
      </c>
      <c r="CA13" s="21">
        <f t="shared" si="1"/>
        <v>0.39301953634611919</v>
      </c>
      <c r="CB13" s="21">
        <f t="shared" si="1"/>
        <v>6.0044651386212657E-2</v>
      </c>
      <c r="CC13" s="21">
        <f t="shared" si="1"/>
        <v>4.3668837371791024E-2</v>
      </c>
      <c r="CD13" s="21">
        <f t="shared" si="1"/>
        <v>1.6375814014421633E-2</v>
      </c>
      <c r="CE13" s="21">
        <f t="shared" si="1"/>
        <v>0.36572651298874981</v>
      </c>
      <c r="CF13" s="21">
        <f t="shared" si="1"/>
        <v>0.89521116612171592</v>
      </c>
      <c r="CG13" s="21">
        <f t="shared" si="1"/>
        <v>0.72599442130602576</v>
      </c>
      <c r="CH13" s="21">
        <f t="shared" si="1"/>
        <v>1.6812502388139543</v>
      </c>
      <c r="CI13" s="21">
        <f t="shared" si="1"/>
        <v>0</v>
      </c>
      <c r="CK13" s="21">
        <f t="shared" si="7"/>
        <v>6.0044651386212657E-2</v>
      </c>
      <c r="CM13" s="21">
        <f t="shared" si="8"/>
        <v>1.3974027958973128</v>
      </c>
      <c r="CN13" s="21">
        <f t="shared" si="2"/>
        <v>5.4586046714738779E-3</v>
      </c>
      <c r="CO13" s="21">
        <f t="shared" si="3"/>
        <v>1.4028614005687865</v>
      </c>
      <c r="CQ13" s="22">
        <f t="shared" si="3"/>
        <v>0.26747162890221998</v>
      </c>
      <c r="CS13" s="22">
        <f t="shared" si="3"/>
        <v>0.40393674568906696</v>
      </c>
      <c r="CU13" s="21">
        <v>157.35727203684783</v>
      </c>
    </row>
    <row r="14" spans="1:99" x14ac:dyDescent="0.5">
      <c r="A14" s="24">
        <v>10</v>
      </c>
      <c r="B14" s="1" t="s">
        <v>22</v>
      </c>
      <c r="C14" s="1"/>
      <c r="D14" s="6">
        <v>1472</v>
      </c>
      <c r="E14" s="13">
        <v>788</v>
      </c>
      <c r="F14" s="13">
        <v>198</v>
      </c>
      <c r="G14" s="13">
        <v>62</v>
      </c>
      <c r="H14" s="13">
        <v>50</v>
      </c>
      <c r="I14" s="13">
        <v>42</v>
      </c>
      <c r="J14" s="13">
        <v>132</v>
      </c>
      <c r="K14" s="13">
        <v>157</v>
      </c>
      <c r="L14" s="13">
        <v>65</v>
      </c>
      <c r="M14" s="13">
        <v>8</v>
      </c>
      <c r="N14" s="13">
        <v>165</v>
      </c>
      <c r="O14" s="13">
        <v>553</v>
      </c>
      <c r="P14" s="13">
        <v>9</v>
      </c>
      <c r="Q14" s="13">
        <v>24</v>
      </c>
      <c r="R14" s="13">
        <v>25</v>
      </c>
      <c r="S14" s="13">
        <v>31</v>
      </c>
      <c r="T14" s="13">
        <v>330</v>
      </c>
      <c r="U14" s="13">
        <v>17</v>
      </c>
      <c r="W14" s="6">
        <v>1353</v>
      </c>
      <c r="X14" s="6">
        <v>742</v>
      </c>
      <c r="Y14" s="6">
        <v>3</v>
      </c>
      <c r="Z14" s="6">
        <v>54</v>
      </c>
      <c r="AA14" s="6">
        <v>26</v>
      </c>
      <c r="AB14" s="6">
        <v>27</v>
      </c>
      <c r="AC14" s="6">
        <v>39</v>
      </c>
      <c r="AD14" s="6">
        <v>170</v>
      </c>
      <c r="AE14" s="6">
        <v>6</v>
      </c>
      <c r="AF14" s="6">
        <v>7</v>
      </c>
      <c r="AG14" s="6">
        <v>3</v>
      </c>
      <c r="AH14" s="6">
        <v>206</v>
      </c>
      <c r="AI14" s="6">
        <v>53</v>
      </c>
      <c r="AJ14" s="6">
        <v>226</v>
      </c>
      <c r="AK14" s="6">
        <v>214</v>
      </c>
      <c r="AL14" s="6">
        <v>0</v>
      </c>
      <c r="AN14" s="9">
        <v>25</v>
      </c>
      <c r="AP14" s="9">
        <v>256</v>
      </c>
      <c r="AQ14" s="9">
        <v>7</v>
      </c>
      <c r="AR14" s="9">
        <f t="shared" si="4"/>
        <v>263</v>
      </c>
      <c r="AT14" s="9">
        <v>161</v>
      </c>
      <c r="AV14" s="9">
        <v>207</v>
      </c>
      <c r="AX14" s="18">
        <v>209568</v>
      </c>
      <c r="AZ14" s="1"/>
      <c r="BA14" s="21">
        <f t="shared" si="5"/>
        <v>7.0239731256680411</v>
      </c>
      <c r="BB14" s="21">
        <f t="shared" si="0"/>
        <v>3.7601160482516414</v>
      </c>
      <c r="BC14" s="21">
        <f t="shared" si="0"/>
        <v>0.94480073293632616</v>
      </c>
      <c r="BD14" s="21">
        <f t="shared" si="0"/>
        <v>0.29584669415177894</v>
      </c>
      <c r="BE14" s="21">
        <f t="shared" si="0"/>
        <v>0.23858604367078945</v>
      </c>
      <c r="BF14" s="21">
        <f t="shared" si="0"/>
        <v>0.20041227668346312</v>
      </c>
      <c r="BG14" s="21">
        <f t="shared" si="0"/>
        <v>0.62986715529088411</v>
      </c>
      <c r="BH14" s="21">
        <f t="shared" si="0"/>
        <v>0.7491601771262788</v>
      </c>
      <c r="BI14" s="21">
        <f t="shared" si="0"/>
        <v>0.31016185677202623</v>
      </c>
      <c r="BJ14" s="21">
        <f t="shared" si="0"/>
        <v>3.8173766987326309E-2</v>
      </c>
      <c r="BK14" s="21">
        <f t="shared" si="0"/>
        <v>0.78733394411360513</v>
      </c>
      <c r="BL14" s="21">
        <f t="shared" si="0"/>
        <v>2.6387616429989311</v>
      </c>
      <c r="BM14" s="21">
        <f t="shared" si="0"/>
        <v>4.2945487860742093E-2</v>
      </c>
      <c r="BN14" s="21">
        <f t="shared" si="0"/>
        <v>0.11452130096197893</v>
      </c>
      <c r="BO14" s="21">
        <f t="shared" si="0"/>
        <v>0.11929302183539472</v>
      </c>
      <c r="BP14" s="21">
        <f t="shared" si="0"/>
        <v>0.14792334707588947</v>
      </c>
      <c r="BQ14" s="21">
        <f t="shared" si="0"/>
        <v>1.5746678882272103</v>
      </c>
      <c r="BR14" s="21">
        <f t="shared" si="0"/>
        <v>8.1119254848068409E-2</v>
      </c>
      <c r="BT14" s="21">
        <f t="shared" si="6"/>
        <v>6.4561383417315623</v>
      </c>
      <c r="BU14" s="21">
        <f t="shared" si="1"/>
        <v>3.5406168880745152</v>
      </c>
      <c r="BV14" s="21">
        <f t="shared" si="1"/>
        <v>1.4315162620247367E-2</v>
      </c>
      <c r="BW14" s="21">
        <f t="shared" si="1"/>
        <v>0.25767292716445261</v>
      </c>
      <c r="BX14" s="21">
        <f t="shared" si="1"/>
        <v>0.1240647427088105</v>
      </c>
      <c r="BY14" s="21">
        <f t="shared" si="1"/>
        <v>0.12883646358222631</v>
      </c>
      <c r="BZ14" s="21">
        <f t="shared" si="1"/>
        <v>0.18609711406321575</v>
      </c>
      <c r="CA14" s="21">
        <f t="shared" si="1"/>
        <v>0.81119254848068412</v>
      </c>
      <c r="CB14" s="21">
        <f t="shared" si="1"/>
        <v>2.8630325240494733E-2</v>
      </c>
      <c r="CC14" s="21">
        <f t="shared" si="1"/>
        <v>3.3402046113910518E-2</v>
      </c>
      <c r="CD14" s="21">
        <f t="shared" si="1"/>
        <v>1.4315162620247367E-2</v>
      </c>
      <c r="CE14" s="21">
        <f t="shared" si="1"/>
        <v>0.9829744999236526</v>
      </c>
      <c r="CF14" s="21">
        <f t="shared" si="1"/>
        <v>0.2529012062910368</v>
      </c>
      <c r="CG14" s="21">
        <f t="shared" si="1"/>
        <v>1.0784089173919682</v>
      </c>
      <c r="CH14" s="21">
        <f t="shared" si="1"/>
        <v>1.0211482669109788</v>
      </c>
      <c r="CI14" s="21">
        <f t="shared" si="1"/>
        <v>0</v>
      </c>
      <c r="CK14" s="21">
        <f t="shared" si="7"/>
        <v>0.11929302183539472</v>
      </c>
      <c r="CM14" s="21">
        <f t="shared" si="8"/>
        <v>1.2215605435944419</v>
      </c>
      <c r="CN14" s="21">
        <f t="shared" si="2"/>
        <v>3.3402046113910518E-2</v>
      </c>
      <c r="CO14" s="21">
        <f t="shared" si="3"/>
        <v>1.2549625897083523</v>
      </c>
      <c r="CQ14" s="22">
        <f t="shared" si="3"/>
        <v>0.76824706061994197</v>
      </c>
      <c r="CS14" s="22">
        <f t="shared" si="3"/>
        <v>0.9877462207970682</v>
      </c>
      <c r="CU14" s="21">
        <v>670.83799526523796</v>
      </c>
    </row>
    <row r="15" spans="1:99" x14ac:dyDescent="0.5">
      <c r="A15" s="24">
        <v>11</v>
      </c>
      <c r="B15" s="1" t="s">
        <v>23</v>
      </c>
      <c r="C15" s="1"/>
      <c r="D15" s="6">
        <v>50</v>
      </c>
      <c r="E15" s="13">
        <v>25</v>
      </c>
      <c r="F15" s="13">
        <v>3</v>
      </c>
      <c r="G15" s="13">
        <v>13</v>
      </c>
      <c r="H15" s="13">
        <v>3</v>
      </c>
      <c r="I15" s="13">
        <v>3</v>
      </c>
      <c r="J15" s="13">
        <v>5</v>
      </c>
      <c r="K15" s="13">
        <v>3</v>
      </c>
      <c r="L15" s="13">
        <v>0</v>
      </c>
      <c r="M15" s="13">
        <v>0</v>
      </c>
      <c r="N15" s="13">
        <v>0</v>
      </c>
      <c r="O15" s="13">
        <v>5</v>
      </c>
      <c r="P15" s="13">
        <v>3</v>
      </c>
      <c r="Q15" s="13">
        <v>3</v>
      </c>
      <c r="R15" s="13">
        <v>3</v>
      </c>
      <c r="S15" s="13">
        <v>0</v>
      </c>
      <c r="T15" s="13">
        <v>26</v>
      </c>
      <c r="U15" s="13">
        <v>3</v>
      </c>
      <c r="W15" s="6">
        <v>44</v>
      </c>
      <c r="X15" s="6">
        <v>36</v>
      </c>
      <c r="Y15" s="6">
        <v>0</v>
      </c>
      <c r="Z15" s="6">
        <v>0</v>
      </c>
      <c r="AA15" s="6">
        <v>0</v>
      </c>
      <c r="AB15" s="6">
        <v>3</v>
      </c>
      <c r="AC15" s="6">
        <v>0</v>
      </c>
      <c r="AD15" s="6">
        <v>3</v>
      </c>
      <c r="AE15" s="6">
        <v>0</v>
      </c>
      <c r="AF15" s="6">
        <v>0</v>
      </c>
      <c r="AG15" s="6">
        <v>0</v>
      </c>
      <c r="AH15" s="6">
        <v>3</v>
      </c>
      <c r="AI15" s="6">
        <v>3</v>
      </c>
      <c r="AJ15" s="6">
        <v>3</v>
      </c>
      <c r="AK15" s="6">
        <v>5</v>
      </c>
      <c r="AL15" s="6">
        <v>0</v>
      </c>
      <c r="AN15" s="9">
        <v>3</v>
      </c>
      <c r="AP15" s="9">
        <v>11</v>
      </c>
      <c r="AQ15" s="9">
        <v>1</v>
      </c>
      <c r="AR15" s="9">
        <f t="shared" si="4"/>
        <v>12</v>
      </c>
      <c r="AT15" s="9">
        <v>5</v>
      </c>
      <c r="AV15" s="9">
        <v>13</v>
      </c>
      <c r="AX15" s="18">
        <v>6123</v>
      </c>
      <c r="AZ15" s="1"/>
      <c r="BA15" s="21">
        <f t="shared" si="5"/>
        <v>8.1659317328107139</v>
      </c>
      <c r="BB15" s="21">
        <f t="shared" si="0"/>
        <v>4.082965866405357</v>
      </c>
      <c r="BC15" s="21">
        <f t="shared" si="0"/>
        <v>0.4899559039686428</v>
      </c>
      <c r="BD15" s="21">
        <f t="shared" si="0"/>
        <v>2.1231422505307855</v>
      </c>
      <c r="BE15" s="21">
        <f t="shared" si="0"/>
        <v>0.4899559039686428</v>
      </c>
      <c r="BF15" s="21">
        <f t="shared" si="0"/>
        <v>0.4899559039686428</v>
      </c>
      <c r="BG15" s="21">
        <f t="shared" si="0"/>
        <v>0.81659317328107139</v>
      </c>
      <c r="BH15" s="21">
        <f t="shared" si="0"/>
        <v>0.4899559039686428</v>
      </c>
      <c r="BI15" s="21">
        <f t="shared" si="0"/>
        <v>0</v>
      </c>
      <c r="BJ15" s="21">
        <f t="shared" si="0"/>
        <v>0</v>
      </c>
      <c r="BK15" s="21">
        <f t="shared" si="0"/>
        <v>0</v>
      </c>
      <c r="BL15" s="21">
        <f t="shared" si="0"/>
        <v>0.81659317328107139</v>
      </c>
      <c r="BM15" s="21">
        <f t="shared" si="0"/>
        <v>0.4899559039686428</v>
      </c>
      <c r="BN15" s="21">
        <f t="shared" si="0"/>
        <v>0.4899559039686428</v>
      </c>
      <c r="BO15" s="21">
        <f t="shared" si="0"/>
        <v>0.4899559039686428</v>
      </c>
      <c r="BP15" s="21">
        <f t="shared" si="0"/>
        <v>0</v>
      </c>
      <c r="BQ15" s="21">
        <f t="shared" si="0"/>
        <v>4.2462845010615711</v>
      </c>
      <c r="BR15" s="21">
        <f t="shared" si="0"/>
        <v>0.4899559039686428</v>
      </c>
      <c r="BT15" s="21">
        <f t="shared" si="6"/>
        <v>7.1860199248734276</v>
      </c>
      <c r="BU15" s="21">
        <f t="shared" si="1"/>
        <v>5.8794708476237139</v>
      </c>
      <c r="BV15" s="21">
        <f t="shared" si="1"/>
        <v>0</v>
      </c>
      <c r="BW15" s="21">
        <f t="shared" si="1"/>
        <v>0</v>
      </c>
      <c r="BX15" s="21">
        <f t="shared" si="1"/>
        <v>0</v>
      </c>
      <c r="BY15" s="21">
        <f t="shared" si="1"/>
        <v>0.4899559039686428</v>
      </c>
      <c r="BZ15" s="21">
        <f t="shared" si="1"/>
        <v>0</v>
      </c>
      <c r="CA15" s="21">
        <f t="shared" si="1"/>
        <v>0.4899559039686428</v>
      </c>
      <c r="CB15" s="21">
        <f t="shared" si="1"/>
        <v>0</v>
      </c>
      <c r="CC15" s="21">
        <f t="shared" si="1"/>
        <v>0</v>
      </c>
      <c r="CD15" s="21">
        <f t="shared" si="1"/>
        <v>0</v>
      </c>
      <c r="CE15" s="21">
        <f t="shared" si="1"/>
        <v>0.4899559039686428</v>
      </c>
      <c r="CF15" s="21">
        <f t="shared" si="1"/>
        <v>0.4899559039686428</v>
      </c>
      <c r="CG15" s="21">
        <f t="shared" si="1"/>
        <v>0.4899559039686428</v>
      </c>
      <c r="CH15" s="21">
        <f t="shared" si="1"/>
        <v>0.81659317328107139</v>
      </c>
      <c r="CI15" s="21">
        <f t="shared" si="1"/>
        <v>0</v>
      </c>
      <c r="CK15" s="21">
        <f t="shared" si="7"/>
        <v>0.4899559039686428</v>
      </c>
      <c r="CM15" s="21">
        <f t="shared" si="8"/>
        <v>1.7965049812183569</v>
      </c>
      <c r="CN15" s="21">
        <f t="shared" si="2"/>
        <v>0.16331863465621427</v>
      </c>
      <c r="CO15" s="21">
        <f t="shared" si="3"/>
        <v>1.9598236158745712</v>
      </c>
      <c r="CQ15" s="22">
        <f t="shared" si="3"/>
        <v>0.81659317328107139</v>
      </c>
      <c r="CS15" s="22">
        <f t="shared" si="3"/>
        <v>2.1231422505307855</v>
      </c>
      <c r="CU15" s="21">
        <v>245.86133420750696</v>
      </c>
    </row>
    <row r="16" spans="1:99" x14ac:dyDescent="0.5">
      <c r="A16" s="24">
        <v>12</v>
      </c>
      <c r="B16" s="1" t="s">
        <v>24</v>
      </c>
      <c r="C16" s="1"/>
      <c r="D16" s="6">
        <v>360</v>
      </c>
      <c r="E16" s="13">
        <v>251</v>
      </c>
      <c r="F16" s="13">
        <v>31</v>
      </c>
      <c r="G16" s="13">
        <v>18</v>
      </c>
      <c r="H16" s="13">
        <v>10</v>
      </c>
      <c r="I16" s="13">
        <v>13</v>
      </c>
      <c r="J16" s="13">
        <v>18</v>
      </c>
      <c r="K16" s="13">
        <v>36</v>
      </c>
      <c r="L16" s="13">
        <v>3</v>
      </c>
      <c r="M16" s="13">
        <v>3</v>
      </c>
      <c r="N16" s="13">
        <v>30</v>
      </c>
      <c r="O16" s="13">
        <v>76</v>
      </c>
      <c r="P16" s="13">
        <v>0</v>
      </c>
      <c r="Q16" s="13">
        <v>5</v>
      </c>
      <c r="R16" s="13">
        <v>11</v>
      </c>
      <c r="S16" s="13">
        <v>10</v>
      </c>
      <c r="T16" s="13">
        <v>70</v>
      </c>
      <c r="U16" s="13">
        <v>0</v>
      </c>
      <c r="W16" s="6">
        <v>305</v>
      </c>
      <c r="X16" s="6">
        <v>177</v>
      </c>
      <c r="Y16" s="6">
        <v>3</v>
      </c>
      <c r="Z16" s="6">
        <v>9</v>
      </c>
      <c r="AA16" s="6">
        <v>11</v>
      </c>
      <c r="AB16" s="6">
        <v>7</v>
      </c>
      <c r="AC16" s="6">
        <v>5</v>
      </c>
      <c r="AD16" s="6">
        <v>36</v>
      </c>
      <c r="AE16" s="6">
        <v>0</v>
      </c>
      <c r="AF16" s="6">
        <v>0</v>
      </c>
      <c r="AG16" s="6">
        <v>0</v>
      </c>
      <c r="AH16" s="6">
        <v>12</v>
      </c>
      <c r="AI16" s="6">
        <v>8</v>
      </c>
      <c r="AJ16" s="6">
        <v>37</v>
      </c>
      <c r="AK16" s="6">
        <v>49</v>
      </c>
      <c r="AL16" s="6">
        <v>0</v>
      </c>
      <c r="AN16" s="9">
        <v>8</v>
      </c>
      <c r="AP16" s="9">
        <v>80</v>
      </c>
      <c r="AQ16" s="9">
        <v>0</v>
      </c>
      <c r="AR16" s="9">
        <f t="shared" si="4"/>
        <v>80</v>
      </c>
      <c r="AT16" s="9">
        <v>29</v>
      </c>
      <c r="AV16" s="9">
        <v>64</v>
      </c>
      <c r="AX16" s="18">
        <v>37615</v>
      </c>
      <c r="AZ16" s="1"/>
      <c r="BA16" s="21">
        <f t="shared" si="5"/>
        <v>9.5706500066462841</v>
      </c>
      <c r="BB16" s="21">
        <f t="shared" si="0"/>
        <v>6.6728698657450485</v>
      </c>
      <c r="BC16" s="21">
        <f t="shared" si="0"/>
        <v>0.82413930612787456</v>
      </c>
      <c r="BD16" s="21">
        <f t="shared" si="0"/>
        <v>0.47853250033231426</v>
      </c>
      <c r="BE16" s="21">
        <f t="shared" si="0"/>
        <v>0.26585138907350792</v>
      </c>
      <c r="BF16" s="21">
        <f t="shared" si="0"/>
        <v>0.3456068057955603</v>
      </c>
      <c r="BG16" s="21">
        <f t="shared" si="0"/>
        <v>0.47853250033231426</v>
      </c>
      <c r="BH16" s="21">
        <f t="shared" si="0"/>
        <v>0.95706500066462852</v>
      </c>
      <c r="BI16" s="21">
        <f t="shared" si="0"/>
        <v>7.9755416722052372E-2</v>
      </c>
      <c r="BJ16" s="21">
        <f t="shared" si="0"/>
        <v>7.9755416722052372E-2</v>
      </c>
      <c r="BK16" s="21">
        <f t="shared" si="0"/>
        <v>0.79755416722052364</v>
      </c>
      <c r="BL16" s="21">
        <f t="shared" si="0"/>
        <v>2.0204705569586601</v>
      </c>
      <c r="BM16" s="21">
        <f t="shared" si="0"/>
        <v>0</v>
      </c>
      <c r="BN16" s="21">
        <f t="shared" si="0"/>
        <v>0.13292569453675396</v>
      </c>
      <c r="BO16" s="21">
        <f t="shared" si="0"/>
        <v>0.29243652798085873</v>
      </c>
      <c r="BP16" s="21">
        <f t="shared" si="0"/>
        <v>0.26585138907350792</v>
      </c>
      <c r="BQ16" s="21">
        <f t="shared" si="0"/>
        <v>1.8609597235145552</v>
      </c>
      <c r="BR16" s="21">
        <f t="shared" si="0"/>
        <v>0</v>
      </c>
      <c r="BT16" s="21">
        <f t="shared" si="6"/>
        <v>8.1084673667419924</v>
      </c>
      <c r="BU16" s="21">
        <f t="shared" si="1"/>
        <v>4.70556958660109</v>
      </c>
      <c r="BV16" s="21">
        <f t="shared" si="1"/>
        <v>7.9755416722052372E-2</v>
      </c>
      <c r="BW16" s="21">
        <f t="shared" si="1"/>
        <v>0.23926625016615713</v>
      </c>
      <c r="BX16" s="21">
        <f t="shared" si="1"/>
        <v>0.29243652798085873</v>
      </c>
      <c r="BY16" s="21">
        <f t="shared" si="1"/>
        <v>0.18609597235145553</v>
      </c>
      <c r="BZ16" s="21">
        <f t="shared" si="1"/>
        <v>0.13292569453675396</v>
      </c>
      <c r="CA16" s="21">
        <f t="shared" si="1"/>
        <v>0.95706500066462852</v>
      </c>
      <c r="CB16" s="21">
        <f t="shared" si="1"/>
        <v>0</v>
      </c>
      <c r="CC16" s="21">
        <f t="shared" si="1"/>
        <v>0</v>
      </c>
      <c r="CD16" s="21">
        <f t="shared" si="1"/>
        <v>0</v>
      </c>
      <c r="CE16" s="21">
        <f t="shared" si="1"/>
        <v>0.31902166688820949</v>
      </c>
      <c r="CF16" s="21">
        <f t="shared" si="1"/>
        <v>0.21268111125880634</v>
      </c>
      <c r="CG16" s="21">
        <f t="shared" si="1"/>
        <v>0.98365013957197922</v>
      </c>
      <c r="CH16" s="21">
        <f t="shared" si="1"/>
        <v>1.3026718064601888</v>
      </c>
      <c r="CI16" s="21">
        <f t="shared" si="1"/>
        <v>0</v>
      </c>
      <c r="CK16" s="21">
        <f t="shared" si="7"/>
        <v>0.21268111125880634</v>
      </c>
      <c r="CM16" s="21">
        <f t="shared" si="8"/>
        <v>2.1268111125880633</v>
      </c>
      <c r="CN16" s="21">
        <f t="shared" si="2"/>
        <v>0</v>
      </c>
      <c r="CO16" s="21">
        <f t="shared" si="3"/>
        <v>2.1268111125880633</v>
      </c>
      <c r="CQ16" s="22">
        <f t="shared" si="3"/>
        <v>0.77096902831317293</v>
      </c>
      <c r="CS16" s="22">
        <f t="shared" si="3"/>
        <v>1.7014488900704507</v>
      </c>
      <c r="CU16" s="21">
        <v>448.57332448573322</v>
      </c>
    </row>
    <row r="17" spans="1:99" x14ac:dyDescent="0.5">
      <c r="A17" s="24">
        <v>13</v>
      </c>
      <c r="B17" s="1" t="s">
        <v>25</v>
      </c>
      <c r="C17" s="1"/>
      <c r="D17" s="6">
        <v>754</v>
      </c>
      <c r="E17" s="13">
        <v>423</v>
      </c>
      <c r="F17" s="13">
        <v>74</v>
      </c>
      <c r="G17" s="13">
        <v>78</v>
      </c>
      <c r="H17" s="13">
        <v>44</v>
      </c>
      <c r="I17" s="13">
        <v>31</v>
      </c>
      <c r="J17" s="13">
        <v>75</v>
      </c>
      <c r="K17" s="13">
        <v>85</v>
      </c>
      <c r="L17" s="13">
        <v>41</v>
      </c>
      <c r="M17" s="13">
        <v>15</v>
      </c>
      <c r="N17" s="13">
        <v>9</v>
      </c>
      <c r="O17" s="13">
        <v>210</v>
      </c>
      <c r="P17" s="13">
        <v>3</v>
      </c>
      <c r="Q17" s="13">
        <v>23</v>
      </c>
      <c r="R17" s="13">
        <v>24</v>
      </c>
      <c r="S17" s="13">
        <v>27</v>
      </c>
      <c r="T17" s="13">
        <v>231</v>
      </c>
      <c r="U17" s="13">
        <v>5</v>
      </c>
      <c r="W17" s="6">
        <v>758</v>
      </c>
      <c r="X17" s="6">
        <v>486</v>
      </c>
      <c r="Y17" s="6">
        <v>3</v>
      </c>
      <c r="Z17" s="6">
        <v>48</v>
      </c>
      <c r="AA17" s="6">
        <v>25</v>
      </c>
      <c r="AB17" s="6">
        <v>20</v>
      </c>
      <c r="AC17" s="6">
        <v>17</v>
      </c>
      <c r="AD17" s="6">
        <v>116</v>
      </c>
      <c r="AE17" s="6">
        <v>3</v>
      </c>
      <c r="AF17" s="6">
        <v>3</v>
      </c>
      <c r="AG17" s="6">
        <v>3</v>
      </c>
      <c r="AH17" s="6">
        <v>76</v>
      </c>
      <c r="AI17" s="6">
        <v>34</v>
      </c>
      <c r="AJ17" s="6">
        <v>114</v>
      </c>
      <c r="AK17" s="6">
        <v>143</v>
      </c>
      <c r="AL17" s="6">
        <v>0</v>
      </c>
      <c r="AN17" s="9">
        <v>22</v>
      </c>
      <c r="AP17" s="9">
        <v>108</v>
      </c>
      <c r="AQ17" s="9">
        <v>1</v>
      </c>
      <c r="AR17" s="9">
        <f t="shared" si="4"/>
        <v>109</v>
      </c>
      <c r="AT17" s="9">
        <v>77</v>
      </c>
      <c r="AV17" s="9">
        <v>121</v>
      </c>
      <c r="AX17" s="18">
        <v>112179</v>
      </c>
      <c r="AZ17" s="1"/>
      <c r="BA17" s="21">
        <f t="shared" si="5"/>
        <v>6.7214006186541155</v>
      </c>
      <c r="BB17" s="21">
        <f t="shared" si="0"/>
        <v>3.770759233011526</v>
      </c>
      <c r="BC17" s="21">
        <f t="shared" si="0"/>
        <v>0.65966000766631905</v>
      </c>
      <c r="BD17" s="21">
        <f t="shared" si="0"/>
        <v>0.69531730537801195</v>
      </c>
      <c r="BE17" s="21">
        <f t="shared" si="0"/>
        <v>0.39223027482862211</v>
      </c>
      <c r="BF17" s="21">
        <f t="shared" si="0"/>
        <v>0.27634405726562011</v>
      </c>
      <c r="BG17" s="21">
        <f t="shared" si="0"/>
        <v>0.66857433209424222</v>
      </c>
      <c r="BH17" s="21">
        <f t="shared" si="0"/>
        <v>0.75771757637347459</v>
      </c>
      <c r="BI17" s="21">
        <f t="shared" si="0"/>
        <v>0.36548730154485243</v>
      </c>
      <c r="BJ17" s="21">
        <f t="shared" si="0"/>
        <v>0.13371486641884844</v>
      </c>
      <c r="BK17" s="21">
        <f t="shared" si="0"/>
        <v>8.0228919851309075E-2</v>
      </c>
      <c r="BL17" s="21">
        <f t="shared" si="0"/>
        <v>1.8720081298638782</v>
      </c>
      <c r="BM17" s="21">
        <f t="shared" si="0"/>
        <v>2.6742973283769688E-2</v>
      </c>
      <c r="BN17" s="21">
        <f t="shared" si="0"/>
        <v>0.20502946184223428</v>
      </c>
      <c r="BO17" s="21">
        <f t="shared" si="0"/>
        <v>0.2139437862701575</v>
      </c>
      <c r="BP17" s="21">
        <f t="shared" si="0"/>
        <v>0.24068675955392721</v>
      </c>
      <c r="BQ17" s="21">
        <f t="shared" si="0"/>
        <v>2.0592089428502662</v>
      </c>
      <c r="BR17" s="21">
        <f t="shared" si="0"/>
        <v>4.457162213961615E-2</v>
      </c>
      <c r="BT17" s="21">
        <f t="shared" si="6"/>
        <v>6.7570579163658087</v>
      </c>
      <c r="BU17" s="21">
        <f t="shared" si="1"/>
        <v>4.3323616719706894</v>
      </c>
      <c r="BV17" s="21">
        <f t="shared" si="1"/>
        <v>2.6742973283769688E-2</v>
      </c>
      <c r="BW17" s="21">
        <f t="shared" si="1"/>
        <v>0.42788757254031501</v>
      </c>
      <c r="BX17" s="21">
        <f t="shared" si="1"/>
        <v>0.22285811069808073</v>
      </c>
      <c r="BY17" s="21">
        <f t="shared" si="1"/>
        <v>0.1782864885584646</v>
      </c>
      <c r="BZ17" s="21">
        <f t="shared" si="1"/>
        <v>0.1515435152746949</v>
      </c>
      <c r="CA17" s="21">
        <f t="shared" si="1"/>
        <v>1.0340616336390946</v>
      </c>
      <c r="CB17" s="21">
        <f t="shared" si="1"/>
        <v>2.6742973283769688E-2</v>
      </c>
      <c r="CC17" s="21">
        <f t="shared" si="1"/>
        <v>2.6742973283769688E-2</v>
      </c>
      <c r="CD17" s="21">
        <f t="shared" si="1"/>
        <v>2.6742973283769688E-2</v>
      </c>
      <c r="CE17" s="21">
        <f t="shared" si="1"/>
        <v>0.6774886565221655</v>
      </c>
      <c r="CF17" s="21">
        <f t="shared" si="1"/>
        <v>0.30308703054938979</v>
      </c>
      <c r="CG17" s="21">
        <f t="shared" si="1"/>
        <v>1.0162329847832481</v>
      </c>
      <c r="CH17" s="21">
        <f t="shared" si="1"/>
        <v>1.2747483931930217</v>
      </c>
      <c r="CI17" s="21">
        <f t="shared" si="1"/>
        <v>0</v>
      </c>
      <c r="CK17" s="21">
        <f t="shared" si="7"/>
        <v>0.19611513741431105</v>
      </c>
      <c r="CM17" s="21">
        <f t="shared" si="8"/>
        <v>0.96274703821570884</v>
      </c>
      <c r="CN17" s="21">
        <f t="shared" si="2"/>
        <v>8.9143244279232293E-3</v>
      </c>
      <c r="CO17" s="21">
        <f t="shared" si="3"/>
        <v>0.97166136264363212</v>
      </c>
      <c r="CQ17" s="22">
        <f t="shared" si="3"/>
        <v>0.68640298095008867</v>
      </c>
      <c r="CS17" s="22">
        <f t="shared" si="3"/>
        <v>1.0786332557787108</v>
      </c>
      <c r="CU17" s="21">
        <v>317.57506906612275</v>
      </c>
    </row>
    <row r="18" spans="1:99" x14ac:dyDescent="0.5">
      <c r="A18" s="24">
        <v>14</v>
      </c>
      <c r="B18" s="1" t="s">
        <v>26</v>
      </c>
      <c r="C18" s="1"/>
      <c r="D18" s="6">
        <v>2070</v>
      </c>
      <c r="E18" s="13">
        <v>1129</v>
      </c>
      <c r="F18" s="13">
        <v>252</v>
      </c>
      <c r="G18" s="13">
        <v>137</v>
      </c>
      <c r="H18" s="13">
        <v>114</v>
      </c>
      <c r="I18" s="13">
        <v>82</v>
      </c>
      <c r="J18" s="13">
        <v>205</v>
      </c>
      <c r="K18" s="13">
        <v>290</v>
      </c>
      <c r="L18" s="13">
        <v>131</v>
      </c>
      <c r="M18" s="13">
        <v>18</v>
      </c>
      <c r="N18" s="13">
        <v>27</v>
      </c>
      <c r="O18" s="13">
        <v>665</v>
      </c>
      <c r="P18" s="13">
        <v>5</v>
      </c>
      <c r="Q18" s="13">
        <v>44</v>
      </c>
      <c r="R18" s="13">
        <v>37</v>
      </c>
      <c r="S18" s="13">
        <v>56</v>
      </c>
      <c r="T18" s="13">
        <v>559</v>
      </c>
      <c r="U18" s="13">
        <v>21</v>
      </c>
      <c r="W18" s="6">
        <v>2355</v>
      </c>
      <c r="X18" s="6">
        <v>1462</v>
      </c>
      <c r="Y18" s="6">
        <v>3</v>
      </c>
      <c r="Z18" s="6">
        <v>102</v>
      </c>
      <c r="AA18" s="6">
        <v>67</v>
      </c>
      <c r="AB18" s="6">
        <v>55</v>
      </c>
      <c r="AC18" s="6">
        <v>72</v>
      </c>
      <c r="AD18" s="6">
        <v>319</v>
      </c>
      <c r="AE18" s="6">
        <v>6</v>
      </c>
      <c r="AF18" s="6">
        <v>11</v>
      </c>
      <c r="AG18" s="6">
        <v>3</v>
      </c>
      <c r="AH18" s="6">
        <v>183</v>
      </c>
      <c r="AI18" s="6">
        <v>132</v>
      </c>
      <c r="AJ18" s="6">
        <v>341</v>
      </c>
      <c r="AK18" s="6">
        <v>453</v>
      </c>
      <c r="AL18" s="6">
        <v>3</v>
      </c>
      <c r="AN18" s="9">
        <v>38</v>
      </c>
      <c r="AP18" s="9">
        <v>309</v>
      </c>
      <c r="AQ18" s="9">
        <v>6</v>
      </c>
      <c r="AR18" s="9">
        <f t="shared" si="4"/>
        <v>315</v>
      </c>
      <c r="AT18" s="9">
        <v>269</v>
      </c>
      <c r="AV18" s="9">
        <v>334</v>
      </c>
      <c r="AX18" s="18">
        <v>353962</v>
      </c>
      <c r="AZ18" s="1"/>
      <c r="BA18" s="21">
        <f t="shared" si="5"/>
        <v>5.848085387696984</v>
      </c>
      <c r="BB18" s="21">
        <f t="shared" si="0"/>
        <v>3.1896079240144424</v>
      </c>
      <c r="BC18" s="21">
        <f t="shared" si="0"/>
        <v>0.71194082980658946</v>
      </c>
      <c r="BD18" s="21">
        <f t="shared" si="0"/>
        <v>0.38704719715675689</v>
      </c>
      <c r="BE18" s="21">
        <f t="shared" si="0"/>
        <v>0.32206847062679045</v>
      </c>
      <c r="BF18" s="21">
        <f t="shared" si="0"/>
        <v>0.23166328588944576</v>
      </c>
      <c r="BG18" s="21">
        <f t="shared" si="0"/>
        <v>0.5791582147236144</v>
      </c>
      <c r="BH18" s="21">
        <f t="shared" si="0"/>
        <v>0.8192969866821862</v>
      </c>
      <c r="BI18" s="21">
        <f t="shared" si="0"/>
        <v>0.37009622501850481</v>
      </c>
      <c r="BJ18" s="21">
        <f t="shared" si="0"/>
        <v>5.0852916414756387E-2</v>
      </c>
      <c r="BK18" s="21">
        <f t="shared" si="0"/>
        <v>7.6279374622134577E-2</v>
      </c>
      <c r="BL18" s="21">
        <f t="shared" si="0"/>
        <v>1.8787327453229443</v>
      </c>
      <c r="BM18" s="21">
        <f t="shared" si="0"/>
        <v>1.4125810115210108E-2</v>
      </c>
      <c r="BN18" s="21">
        <f t="shared" si="0"/>
        <v>0.12430712901384894</v>
      </c>
      <c r="BO18" s="21">
        <f t="shared" si="0"/>
        <v>0.10453099485255479</v>
      </c>
      <c r="BP18" s="21">
        <f t="shared" si="0"/>
        <v>0.15820907329035319</v>
      </c>
      <c r="BQ18" s="21">
        <f t="shared" si="0"/>
        <v>1.5792655708804901</v>
      </c>
      <c r="BR18" s="21">
        <f t="shared" si="0"/>
        <v>5.932840248388245E-2</v>
      </c>
      <c r="BT18" s="21">
        <f t="shared" si="6"/>
        <v>6.6532565642639607</v>
      </c>
      <c r="BU18" s="21">
        <f t="shared" si="1"/>
        <v>4.1303868776874353</v>
      </c>
      <c r="BV18" s="21">
        <f t="shared" si="1"/>
        <v>8.4754860691260651E-3</v>
      </c>
      <c r="BW18" s="21">
        <f t="shared" si="1"/>
        <v>0.28816652635028617</v>
      </c>
      <c r="BX18" s="21">
        <f t="shared" si="1"/>
        <v>0.18928585554381544</v>
      </c>
      <c r="BY18" s="21">
        <f t="shared" si="1"/>
        <v>0.15538391126731119</v>
      </c>
      <c r="BZ18" s="21">
        <f t="shared" si="1"/>
        <v>0.20341166565902555</v>
      </c>
      <c r="CA18" s="21">
        <f t="shared" si="1"/>
        <v>0.90122668535040484</v>
      </c>
      <c r="CB18" s="21">
        <f t="shared" si="1"/>
        <v>1.695097213825213E-2</v>
      </c>
      <c r="CC18" s="21">
        <f t="shared" si="1"/>
        <v>3.1076782253462235E-2</v>
      </c>
      <c r="CD18" s="21">
        <f t="shared" si="1"/>
        <v>8.4754860691260651E-3</v>
      </c>
      <c r="CE18" s="21">
        <f t="shared" si="1"/>
        <v>0.51700465021668984</v>
      </c>
      <c r="CF18" s="21">
        <f t="shared" si="1"/>
        <v>0.37292138704154681</v>
      </c>
      <c r="CG18" s="21">
        <f t="shared" si="1"/>
        <v>0.96338024985732928</v>
      </c>
      <c r="CH18" s="21">
        <f t="shared" si="1"/>
        <v>1.2797983964380357</v>
      </c>
      <c r="CI18" s="21">
        <f t="shared" si="1"/>
        <v>8.4754860691260651E-3</v>
      </c>
      <c r="CK18" s="21">
        <f t="shared" si="7"/>
        <v>0.10735615687559681</v>
      </c>
      <c r="CM18" s="21">
        <f t="shared" si="8"/>
        <v>0.87297506511998457</v>
      </c>
      <c r="CN18" s="21">
        <f t="shared" si="2"/>
        <v>1.695097213825213E-2</v>
      </c>
      <c r="CO18" s="21">
        <f t="shared" si="3"/>
        <v>0.88992603725823671</v>
      </c>
      <c r="CQ18" s="22">
        <f t="shared" si="3"/>
        <v>0.75996858419830371</v>
      </c>
      <c r="CS18" s="22">
        <f t="shared" si="3"/>
        <v>0.94360411569603508</v>
      </c>
      <c r="CU18" s="21">
        <v>434.4487109160724</v>
      </c>
    </row>
    <row r="19" spans="1:99" x14ac:dyDescent="0.5">
      <c r="A19" s="24">
        <v>15</v>
      </c>
      <c r="B19" s="1" t="s">
        <v>27</v>
      </c>
      <c r="C19" s="1"/>
      <c r="D19" s="6">
        <v>127</v>
      </c>
      <c r="E19" s="13">
        <v>87</v>
      </c>
      <c r="F19" s="13">
        <v>6</v>
      </c>
      <c r="G19" s="13">
        <v>6</v>
      </c>
      <c r="H19" s="13">
        <v>5</v>
      </c>
      <c r="I19" s="13">
        <v>5</v>
      </c>
      <c r="J19" s="13">
        <v>7</v>
      </c>
      <c r="K19" s="13">
        <v>17</v>
      </c>
      <c r="L19" s="13">
        <v>3</v>
      </c>
      <c r="M19" s="13">
        <v>3</v>
      </c>
      <c r="N19" s="13">
        <v>0</v>
      </c>
      <c r="O19" s="13">
        <v>27</v>
      </c>
      <c r="P19" s="13">
        <v>0</v>
      </c>
      <c r="Q19" s="13">
        <v>3</v>
      </c>
      <c r="R19" s="13">
        <v>3</v>
      </c>
      <c r="S19" s="13">
        <v>5</v>
      </c>
      <c r="T19" s="13">
        <v>26</v>
      </c>
      <c r="U19" s="13">
        <v>3</v>
      </c>
      <c r="W19" s="6">
        <v>162</v>
      </c>
      <c r="X19" s="6">
        <v>104</v>
      </c>
      <c r="Y19" s="6">
        <v>3</v>
      </c>
      <c r="Z19" s="6">
        <v>9</v>
      </c>
      <c r="AA19" s="6">
        <v>13</v>
      </c>
      <c r="AB19" s="6">
        <v>7</v>
      </c>
      <c r="AC19" s="6">
        <v>12</v>
      </c>
      <c r="AD19" s="6">
        <v>19</v>
      </c>
      <c r="AE19" s="6">
        <v>0</v>
      </c>
      <c r="AF19" s="6">
        <v>0</v>
      </c>
      <c r="AG19" s="6">
        <v>0</v>
      </c>
      <c r="AH19" s="6">
        <v>10</v>
      </c>
      <c r="AI19" s="6">
        <v>3</v>
      </c>
      <c r="AJ19" s="6">
        <v>15</v>
      </c>
      <c r="AK19" s="6">
        <v>31</v>
      </c>
      <c r="AL19" s="6">
        <v>0</v>
      </c>
      <c r="AN19" s="9">
        <v>5</v>
      </c>
      <c r="AP19" s="9">
        <v>35</v>
      </c>
      <c r="AQ19" s="9">
        <v>1</v>
      </c>
      <c r="AR19" s="9">
        <f t="shared" si="4"/>
        <v>36</v>
      </c>
      <c r="AT19" s="9">
        <v>12</v>
      </c>
      <c r="AV19" s="9">
        <v>23</v>
      </c>
      <c r="AX19" s="18">
        <v>13182</v>
      </c>
      <c r="AZ19" s="1"/>
      <c r="BA19" s="21">
        <f t="shared" si="5"/>
        <v>9.6343498710362603</v>
      </c>
      <c r="BB19" s="21">
        <f t="shared" si="0"/>
        <v>6.5999089667728725</v>
      </c>
      <c r="BC19" s="21">
        <f t="shared" si="0"/>
        <v>0.45516613563950842</v>
      </c>
      <c r="BD19" s="21">
        <f t="shared" si="0"/>
        <v>0.45516613563950842</v>
      </c>
      <c r="BE19" s="21">
        <f t="shared" si="0"/>
        <v>0.37930511303292369</v>
      </c>
      <c r="BF19" s="21">
        <f t="shared" si="0"/>
        <v>0.37930511303292369</v>
      </c>
      <c r="BG19" s="21">
        <f t="shared" si="0"/>
        <v>0.53102715824609326</v>
      </c>
      <c r="BH19" s="21">
        <f t="shared" si="0"/>
        <v>1.2896373843119404</v>
      </c>
      <c r="BI19" s="21">
        <f t="shared" si="0"/>
        <v>0.22758306781975421</v>
      </c>
      <c r="BJ19" s="21">
        <f t="shared" si="0"/>
        <v>0.22758306781975421</v>
      </c>
      <c r="BK19" s="21">
        <f t="shared" si="0"/>
        <v>0</v>
      </c>
      <c r="BL19" s="21">
        <f t="shared" si="0"/>
        <v>2.0482476103777878</v>
      </c>
      <c r="BM19" s="21">
        <f t="shared" si="0"/>
        <v>0</v>
      </c>
      <c r="BN19" s="21">
        <f t="shared" si="0"/>
        <v>0.22758306781975421</v>
      </c>
      <c r="BO19" s="21">
        <f t="shared" si="0"/>
        <v>0.22758306781975421</v>
      </c>
      <c r="BP19" s="21">
        <f t="shared" si="0"/>
        <v>0.37930511303292369</v>
      </c>
      <c r="BQ19" s="21">
        <f t="shared" si="0"/>
        <v>1.9723865877712032</v>
      </c>
      <c r="BR19" s="21">
        <f t="shared" si="0"/>
        <v>0.22758306781975421</v>
      </c>
      <c r="BT19" s="21">
        <f t="shared" si="6"/>
        <v>12.289485662266728</v>
      </c>
      <c r="BU19" s="21">
        <f t="shared" si="1"/>
        <v>7.8895463510848129</v>
      </c>
      <c r="BV19" s="21">
        <f t="shared" si="1"/>
        <v>0.22758306781975421</v>
      </c>
      <c r="BW19" s="21">
        <f t="shared" si="1"/>
        <v>0.6827492034592626</v>
      </c>
      <c r="BX19" s="21">
        <f t="shared" si="1"/>
        <v>0.98619329388560162</v>
      </c>
      <c r="BY19" s="21">
        <f t="shared" si="1"/>
        <v>0.53102715824609326</v>
      </c>
      <c r="BZ19" s="21">
        <f t="shared" si="1"/>
        <v>0.91033227127901684</v>
      </c>
      <c r="CA19" s="21">
        <f t="shared" si="1"/>
        <v>1.44135942952511</v>
      </c>
      <c r="CB19" s="21">
        <f t="shared" si="1"/>
        <v>0</v>
      </c>
      <c r="CC19" s="21">
        <f t="shared" si="1"/>
        <v>0</v>
      </c>
      <c r="CD19" s="21">
        <f t="shared" si="1"/>
        <v>0</v>
      </c>
      <c r="CE19" s="21">
        <f t="shared" si="1"/>
        <v>0.75861022606584738</v>
      </c>
      <c r="CF19" s="21">
        <f t="shared" si="1"/>
        <v>0.22758306781975421</v>
      </c>
      <c r="CG19" s="21">
        <f t="shared" si="1"/>
        <v>1.1379153390987709</v>
      </c>
      <c r="CH19" s="21">
        <f t="shared" si="1"/>
        <v>2.3516917008041269</v>
      </c>
      <c r="CI19" s="21">
        <f t="shared" si="1"/>
        <v>0</v>
      </c>
      <c r="CK19" s="21">
        <f t="shared" si="7"/>
        <v>0.37930511303292369</v>
      </c>
      <c r="CM19" s="21">
        <f t="shared" si="8"/>
        <v>2.6551357912304661</v>
      </c>
      <c r="CN19" s="21">
        <f t="shared" si="2"/>
        <v>7.5861022606584727E-2</v>
      </c>
      <c r="CO19" s="21">
        <f t="shared" si="3"/>
        <v>2.7309968138370504</v>
      </c>
      <c r="CQ19" s="22">
        <f t="shared" si="3"/>
        <v>0.91033227127901684</v>
      </c>
      <c r="CS19" s="22">
        <f t="shared" si="3"/>
        <v>1.7448035199514489</v>
      </c>
      <c r="CU19" s="21">
        <v>809.65475099297282</v>
      </c>
    </row>
    <row r="20" spans="1:99" x14ac:dyDescent="0.5">
      <c r="A20" s="24">
        <v>16</v>
      </c>
      <c r="B20" s="1" t="s">
        <v>28</v>
      </c>
      <c r="C20" s="1"/>
      <c r="D20" s="6">
        <v>146</v>
      </c>
      <c r="E20" s="13">
        <v>103</v>
      </c>
      <c r="F20" s="13">
        <v>6</v>
      </c>
      <c r="G20" s="13">
        <v>5</v>
      </c>
      <c r="H20" s="13">
        <v>3</v>
      </c>
      <c r="I20" s="13">
        <v>3</v>
      </c>
      <c r="J20" s="13">
        <v>12</v>
      </c>
      <c r="K20" s="13">
        <v>23</v>
      </c>
      <c r="L20" s="13">
        <v>3</v>
      </c>
      <c r="M20" s="13">
        <v>0</v>
      </c>
      <c r="N20" s="13">
        <v>3</v>
      </c>
      <c r="O20" s="13">
        <v>34</v>
      </c>
      <c r="P20" s="13">
        <v>0</v>
      </c>
      <c r="Q20" s="13">
        <v>3</v>
      </c>
      <c r="R20" s="13">
        <v>3</v>
      </c>
      <c r="S20" s="13">
        <v>7</v>
      </c>
      <c r="T20" s="13">
        <v>26</v>
      </c>
      <c r="U20" s="13">
        <v>0</v>
      </c>
      <c r="W20" s="6">
        <v>198</v>
      </c>
      <c r="X20" s="6">
        <v>107</v>
      </c>
      <c r="Y20" s="6">
        <v>3</v>
      </c>
      <c r="Z20" s="6">
        <v>3</v>
      </c>
      <c r="AA20" s="6">
        <v>3</v>
      </c>
      <c r="AB20" s="6">
        <v>3</v>
      </c>
      <c r="AC20" s="6">
        <v>3</v>
      </c>
      <c r="AD20" s="6">
        <v>22</v>
      </c>
      <c r="AE20" s="6">
        <v>3</v>
      </c>
      <c r="AF20" s="6">
        <v>0</v>
      </c>
      <c r="AG20" s="6">
        <v>0</v>
      </c>
      <c r="AH20" s="6">
        <v>15</v>
      </c>
      <c r="AI20" s="6">
        <v>6</v>
      </c>
      <c r="AJ20" s="6">
        <v>9</v>
      </c>
      <c r="AK20" s="6">
        <v>21</v>
      </c>
      <c r="AL20" s="6">
        <v>0</v>
      </c>
      <c r="AN20" s="9">
        <v>10</v>
      </c>
      <c r="AP20" s="9">
        <v>41</v>
      </c>
      <c r="AQ20" s="9">
        <v>0</v>
      </c>
      <c r="AR20" s="9">
        <f t="shared" si="4"/>
        <v>41</v>
      </c>
      <c r="AT20" s="9">
        <v>23</v>
      </c>
      <c r="AV20" s="9">
        <v>49</v>
      </c>
      <c r="AX20" s="18">
        <v>21562</v>
      </c>
      <c r="AZ20" s="1"/>
      <c r="BA20" s="21">
        <f t="shared" si="5"/>
        <v>6.7711715054262127</v>
      </c>
      <c r="BB20" s="21">
        <f t="shared" ref="BB20:BB83" si="9">E20/$AX20*1000</f>
        <v>4.776922363417123</v>
      </c>
      <c r="BC20" s="21">
        <f t="shared" ref="BC20:BC83" si="10">F20/$AX20*1000</f>
        <v>0.27826732214080324</v>
      </c>
      <c r="BD20" s="21">
        <f t="shared" ref="BD20:BD83" si="11">G20/$AX20*1000</f>
        <v>0.23188943511733606</v>
      </c>
      <c r="BE20" s="21">
        <f t="shared" ref="BE20:BE83" si="12">H20/$AX20*1000</f>
        <v>0.13913366107040162</v>
      </c>
      <c r="BF20" s="21">
        <f t="shared" ref="BF20:BF83" si="13">I20/$AX20*1000</f>
        <v>0.13913366107040162</v>
      </c>
      <c r="BG20" s="21">
        <f t="shared" ref="BG20:BG83" si="14">J20/$AX20*1000</f>
        <v>0.55653464428160648</v>
      </c>
      <c r="BH20" s="21">
        <f t="shared" ref="BH20:BH83" si="15">K20/$AX20*1000</f>
        <v>1.066691401539746</v>
      </c>
      <c r="BI20" s="21">
        <f t="shared" ref="BI20:BI83" si="16">L20/$AX20*1000</f>
        <v>0.13913366107040162</v>
      </c>
      <c r="BJ20" s="21">
        <f t="shared" ref="BJ20:BJ83" si="17">M20/$AX20*1000</f>
        <v>0</v>
      </c>
      <c r="BK20" s="21">
        <f t="shared" ref="BK20:BK83" si="18">N20/$AX20*1000</f>
        <v>0.13913366107040162</v>
      </c>
      <c r="BL20" s="21">
        <f t="shared" ref="BL20:BL83" si="19">O20/$AX20*1000</f>
        <v>1.5768481587978853</v>
      </c>
      <c r="BM20" s="21">
        <f t="shared" ref="BM20:BM83" si="20">P20/$AX20*1000</f>
        <v>0</v>
      </c>
      <c r="BN20" s="21">
        <f t="shared" ref="BN20:BN83" si="21">Q20/$AX20*1000</f>
        <v>0.13913366107040162</v>
      </c>
      <c r="BO20" s="21">
        <f t="shared" ref="BO20:BO83" si="22">R20/$AX20*1000</f>
        <v>0.13913366107040162</v>
      </c>
      <c r="BP20" s="21">
        <f t="shared" ref="BP20:BP83" si="23">S20/$AX20*1000</f>
        <v>0.32464520916427048</v>
      </c>
      <c r="BQ20" s="21">
        <f t="shared" ref="BQ20:BQ83" si="24">T20/$AX20*1000</f>
        <v>1.2058250626101474</v>
      </c>
      <c r="BR20" s="21">
        <f t="shared" ref="BR20:BR83" si="25">U20/$AX20*1000</f>
        <v>0</v>
      </c>
      <c r="BT20" s="21">
        <f t="shared" si="6"/>
        <v>9.182821630646508</v>
      </c>
      <c r="BU20" s="21">
        <f t="shared" si="1"/>
        <v>4.962433911510991</v>
      </c>
      <c r="BV20" s="21">
        <f t="shared" si="1"/>
        <v>0.13913366107040162</v>
      </c>
      <c r="BW20" s="21">
        <f t="shared" si="1"/>
        <v>0.13913366107040162</v>
      </c>
      <c r="BX20" s="21">
        <f t="shared" si="1"/>
        <v>0.13913366107040162</v>
      </c>
      <c r="BY20" s="21">
        <f t="shared" si="1"/>
        <v>0.13913366107040162</v>
      </c>
      <c r="BZ20" s="21">
        <f t="shared" si="1"/>
        <v>0.13913366107040162</v>
      </c>
      <c r="CA20" s="21">
        <f t="shared" si="1"/>
        <v>1.0203135145162787</v>
      </c>
      <c r="CB20" s="21">
        <f t="shared" si="1"/>
        <v>0.13913366107040162</v>
      </c>
      <c r="CC20" s="21">
        <f t="shared" si="1"/>
        <v>0</v>
      </c>
      <c r="CD20" s="21">
        <f t="shared" si="1"/>
        <v>0</v>
      </c>
      <c r="CE20" s="21">
        <f t="shared" si="1"/>
        <v>0.69566830535200819</v>
      </c>
      <c r="CF20" s="21">
        <f t="shared" si="1"/>
        <v>0.27826732214080324</v>
      </c>
      <c r="CG20" s="21">
        <f t="shared" si="1"/>
        <v>0.41740098321120489</v>
      </c>
      <c r="CH20" s="21">
        <f t="shared" si="1"/>
        <v>0.97393562749281137</v>
      </c>
      <c r="CI20" s="21">
        <f t="shared" si="1"/>
        <v>0</v>
      </c>
      <c r="CK20" s="21">
        <f t="shared" si="7"/>
        <v>0.46377887023467212</v>
      </c>
      <c r="CM20" s="21">
        <f t="shared" si="8"/>
        <v>1.9014933679621557</v>
      </c>
      <c r="CN20" s="21">
        <f t="shared" si="2"/>
        <v>0</v>
      </c>
      <c r="CO20" s="21">
        <f t="shared" si="3"/>
        <v>1.9014933679621557</v>
      </c>
      <c r="CQ20" s="22">
        <f t="shared" si="3"/>
        <v>1.066691401539746</v>
      </c>
      <c r="CS20" s="22">
        <f t="shared" si="3"/>
        <v>2.2725164641498936</v>
      </c>
      <c r="CU20" s="21">
        <v>590.89650078478439</v>
      </c>
    </row>
    <row r="21" spans="1:99" x14ac:dyDescent="0.5">
      <c r="A21" s="24">
        <v>17</v>
      </c>
      <c r="B21" s="1" t="s">
        <v>29</v>
      </c>
      <c r="C21" s="1"/>
      <c r="D21" s="6">
        <v>88</v>
      </c>
      <c r="E21" s="13">
        <v>66</v>
      </c>
      <c r="F21" s="13">
        <v>3</v>
      </c>
      <c r="G21" s="13">
        <v>7</v>
      </c>
      <c r="H21" s="13">
        <v>3</v>
      </c>
      <c r="I21" s="13">
        <v>3</v>
      </c>
      <c r="J21" s="13">
        <v>8</v>
      </c>
      <c r="K21" s="13">
        <v>9</v>
      </c>
      <c r="L21" s="13">
        <v>3</v>
      </c>
      <c r="M21" s="13">
        <v>0</v>
      </c>
      <c r="N21" s="13">
        <v>0</v>
      </c>
      <c r="O21" s="13">
        <v>15</v>
      </c>
      <c r="P21" s="13">
        <v>0</v>
      </c>
      <c r="Q21" s="13">
        <v>3</v>
      </c>
      <c r="R21" s="13">
        <v>3</v>
      </c>
      <c r="S21" s="13">
        <v>3</v>
      </c>
      <c r="T21" s="13">
        <v>19</v>
      </c>
      <c r="U21" s="13">
        <v>3</v>
      </c>
      <c r="W21" s="6">
        <v>134</v>
      </c>
      <c r="X21" s="6">
        <v>97</v>
      </c>
      <c r="Y21" s="6">
        <v>3</v>
      </c>
      <c r="Z21" s="6">
        <v>3</v>
      </c>
      <c r="AA21" s="6">
        <v>3</v>
      </c>
      <c r="AB21" s="6">
        <v>3</v>
      </c>
      <c r="AC21" s="6">
        <v>3</v>
      </c>
      <c r="AD21" s="6">
        <v>10</v>
      </c>
      <c r="AE21" s="6">
        <v>0</v>
      </c>
      <c r="AF21" s="6">
        <v>0</v>
      </c>
      <c r="AG21" s="6">
        <v>0</v>
      </c>
      <c r="AH21" s="6">
        <v>7</v>
      </c>
      <c r="AI21" s="6">
        <v>3</v>
      </c>
      <c r="AJ21" s="6">
        <v>5</v>
      </c>
      <c r="AK21" s="6">
        <v>17</v>
      </c>
      <c r="AL21" s="6">
        <v>3</v>
      </c>
      <c r="AN21" s="9">
        <v>6</v>
      </c>
      <c r="AP21" s="9">
        <v>38</v>
      </c>
      <c r="AQ21" s="10">
        <v>0</v>
      </c>
      <c r="AR21" s="9">
        <f t="shared" si="4"/>
        <v>38</v>
      </c>
      <c r="AT21" s="9">
        <v>3</v>
      </c>
      <c r="AV21" s="9">
        <v>20</v>
      </c>
      <c r="AX21" s="18">
        <v>16017</v>
      </c>
      <c r="AZ21" s="1"/>
      <c r="BA21" s="21">
        <f t="shared" si="5"/>
        <v>5.4941624523943311</v>
      </c>
      <c r="BB21" s="21">
        <f t="shared" si="9"/>
        <v>4.1206218392957483</v>
      </c>
      <c r="BC21" s="21">
        <f t="shared" si="10"/>
        <v>0.18730099269526126</v>
      </c>
      <c r="BD21" s="21">
        <f t="shared" si="11"/>
        <v>0.43703564962227631</v>
      </c>
      <c r="BE21" s="21">
        <f t="shared" si="12"/>
        <v>0.18730099269526126</v>
      </c>
      <c r="BF21" s="21">
        <f t="shared" si="13"/>
        <v>0.18730099269526126</v>
      </c>
      <c r="BG21" s="21">
        <f t="shared" si="14"/>
        <v>0.49946931385403009</v>
      </c>
      <c r="BH21" s="21">
        <f t="shared" si="15"/>
        <v>0.56190297808578393</v>
      </c>
      <c r="BI21" s="21">
        <f t="shared" si="16"/>
        <v>0.18730099269526126</v>
      </c>
      <c r="BJ21" s="21">
        <f t="shared" si="17"/>
        <v>0</v>
      </c>
      <c r="BK21" s="21">
        <f t="shared" si="18"/>
        <v>0</v>
      </c>
      <c r="BL21" s="21">
        <f t="shared" si="19"/>
        <v>0.93650496347630641</v>
      </c>
      <c r="BM21" s="21">
        <f t="shared" si="20"/>
        <v>0</v>
      </c>
      <c r="BN21" s="21">
        <f t="shared" si="21"/>
        <v>0.18730099269526126</v>
      </c>
      <c r="BO21" s="21">
        <f t="shared" si="22"/>
        <v>0.18730099269526126</v>
      </c>
      <c r="BP21" s="21">
        <f t="shared" si="23"/>
        <v>0.18730099269526126</v>
      </c>
      <c r="BQ21" s="21">
        <f t="shared" si="24"/>
        <v>1.1862396204033216</v>
      </c>
      <c r="BR21" s="21">
        <f t="shared" si="25"/>
        <v>0.18730099269526126</v>
      </c>
      <c r="BT21" s="21">
        <f t="shared" si="6"/>
        <v>8.3661110070550055</v>
      </c>
      <c r="BU21" s="21">
        <f t="shared" ref="BU21:BU84" si="26">X21/$AX21*1000</f>
        <v>6.056065430480114</v>
      </c>
      <c r="BV21" s="21">
        <f t="shared" ref="BV21:BV84" si="27">Y21/$AX21*1000</f>
        <v>0.18730099269526126</v>
      </c>
      <c r="BW21" s="21">
        <f t="shared" ref="BW21:BW84" si="28">Z21/$AX21*1000</f>
        <v>0.18730099269526126</v>
      </c>
      <c r="BX21" s="21">
        <f t="shared" ref="BX21:BX84" si="29">AA21/$AX21*1000</f>
        <v>0.18730099269526126</v>
      </c>
      <c r="BY21" s="21">
        <f t="shared" ref="BY21:BY84" si="30">AB21/$AX21*1000</f>
        <v>0.18730099269526126</v>
      </c>
      <c r="BZ21" s="21">
        <f t="shared" ref="BZ21:BZ84" si="31">AC21/$AX21*1000</f>
        <v>0.18730099269526126</v>
      </c>
      <c r="CA21" s="21">
        <f t="shared" ref="CA21:CA84" si="32">AD21/$AX21*1000</f>
        <v>0.62433664231753772</v>
      </c>
      <c r="CB21" s="21">
        <f t="shared" ref="CB21:CB84" si="33">AE21/$AX21*1000</f>
        <v>0</v>
      </c>
      <c r="CC21" s="21">
        <f t="shared" ref="CC21:CC84" si="34">AF21/$AX21*1000</f>
        <v>0</v>
      </c>
      <c r="CD21" s="21">
        <f t="shared" ref="CD21:CD84" si="35">AG21/$AX21*1000</f>
        <v>0</v>
      </c>
      <c r="CE21" s="21">
        <f t="shared" ref="CE21:CE84" si="36">AH21/$AX21*1000</f>
        <v>0.43703564962227631</v>
      </c>
      <c r="CF21" s="21">
        <f t="shared" ref="CF21:CF84" si="37">AI21/$AX21*1000</f>
        <v>0.18730099269526126</v>
      </c>
      <c r="CG21" s="21">
        <f t="shared" ref="CG21:CG84" si="38">AJ21/$AX21*1000</f>
        <v>0.31216832115876886</v>
      </c>
      <c r="CH21" s="21">
        <f t="shared" ref="CH21:CH84" si="39">AK21/$AX21*1000</f>
        <v>1.0613722919398141</v>
      </c>
      <c r="CI21" s="21">
        <f t="shared" ref="CI21:CI84" si="40">AL21/$AX21*1000</f>
        <v>0.18730099269526126</v>
      </c>
      <c r="CK21" s="21">
        <f t="shared" si="7"/>
        <v>0.37460198539052253</v>
      </c>
      <c r="CM21" s="21">
        <f t="shared" si="8"/>
        <v>2.3724792408066433</v>
      </c>
      <c r="CN21" s="21">
        <f t="shared" si="2"/>
        <v>0</v>
      </c>
      <c r="CO21" s="21">
        <f t="shared" si="3"/>
        <v>2.3724792408066433</v>
      </c>
      <c r="CQ21" s="22">
        <f t="shared" si="3"/>
        <v>0.18730099269526126</v>
      </c>
      <c r="CS21" s="22">
        <f t="shared" si="3"/>
        <v>1.2486732846350754</v>
      </c>
      <c r="CU21" s="21">
        <v>282.50360976834702</v>
      </c>
    </row>
    <row r="22" spans="1:99" x14ac:dyDescent="0.5">
      <c r="A22" s="24">
        <v>18</v>
      </c>
      <c r="B22" s="1" t="s">
        <v>30</v>
      </c>
      <c r="C22" s="1"/>
      <c r="D22" s="6">
        <v>1365</v>
      </c>
      <c r="E22" s="13">
        <v>715</v>
      </c>
      <c r="F22" s="13">
        <v>145</v>
      </c>
      <c r="G22" s="13">
        <v>125</v>
      </c>
      <c r="H22" s="13">
        <v>49</v>
      </c>
      <c r="I22" s="13">
        <v>61</v>
      </c>
      <c r="J22" s="13">
        <v>157</v>
      </c>
      <c r="K22" s="13">
        <v>157</v>
      </c>
      <c r="L22" s="13">
        <v>83</v>
      </c>
      <c r="M22" s="13">
        <v>17</v>
      </c>
      <c r="N22" s="13">
        <v>61</v>
      </c>
      <c r="O22" s="13">
        <v>435</v>
      </c>
      <c r="P22" s="13">
        <v>6</v>
      </c>
      <c r="Q22" s="13">
        <v>18</v>
      </c>
      <c r="R22" s="13">
        <v>30</v>
      </c>
      <c r="S22" s="13">
        <v>32</v>
      </c>
      <c r="T22" s="13">
        <v>411</v>
      </c>
      <c r="U22" s="13">
        <v>22</v>
      </c>
      <c r="W22" s="6">
        <v>1270</v>
      </c>
      <c r="X22" s="6">
        <v>741</v>
      </c>
      <c r="Y22" s="6">
        <v>3</v>
      </c>
      <c r="Z22" s="6">
        <v>54</v>
      </c>
      <c r="AA22" s="6">
        <v>34</v>
      </c>
      <c r="AB22" s="6">
        <v>28</v>
      </c>
      <c r="AC22" s="6">
        <v>53</v>
      </c>
      <c r="AD22" s="6">
        <v>132</v>
      </c>
      <c r="AE22" s="6">
        <v>5</v>
      </c>
      <c r="AF22" s="6">
        <v>19</v>
      </c>
      <c r="AG22" s="6">
        <v>6</v>
      </c>
      <c r="AH22" s="6">
        <v>123</v>
      </c>
      <c r="AI22" s="6">
        <v>67</v>
      </c>
      <c r="AJ22" s="6">
        <v>187</v>
      </c>
      <c r="AK22" s="6">
        <v>256</v>
      </c>
      <c r="AL22" s="6">
        <v>3</v>
      </c>
      <c r="AN22" s="9">
        <v>21</v>
      </c>
      <c r="AP22" s="9">
        <v>202</v>
      </c>
      <c r="AQ22" s="9">
        <v>2</v>
      </c>
      <c r="AR22" s="9">
        <f t="shared" si="4"/>
        <v>204</v>
      </c>
      <c r="AT22" s="9">
        <v>100</v>
      </c>
      <c r="AV22" s="9">
        <v>156</v>
      </c>
      <c r="AX22" s="18">
        <v>164224</v>
      </c>
      <c r="AZ22" s="1"/>
      <c r="BA22" s="21">
        <f t="shared" si="5"/>
        <v>8.3118180046765389</v>
      </c>
      <c r="BB22" s="21">
        <f t="shared" si="9"/>
        <v>4.3538094310210447</v>
      </c>
      <c r="BC22" s="21">
        <f t="shared" si="10"/>
        <v>0.88294037412314885</v>
      </c>
      <c r="BD22" s="21">
        <f t="shared" si="11"/>
        <v>0.76115549493374901</v>
      </c>
      <c r="BE22" s="21">
        <f t="shared" si="12"/>
        <v>0.29837295401402958</v>
      </c>
      <c r="BF22" s="21">
        <f t="shared" si="13"/>
        <v>0.37144388152766955</v>
      </c>
      <c r="BG22" s="21">
        <f t="shared" si="14"/>
        <v>0.95601130163678882</v>
      </c>
      <c r="BH22" s="21">
        <f t="shared" si="15"/>
        <v>0.95601130163678882</v>
      </c>
      <c r="BI22" s="21">
        <f t="shared" si="16"/>
        <v>0.50540724863600939</v>
      </c>
      <c r="BJ22" s="21">
        <f t="shared" si="17"/>
        <v>0.10351714731098986</v>
      </c>
      <c r="BK22" s="21">
        <f t="shared" si="18"/>
        <v>0.37144388152766955</v>
      </c>
      <c r="BL22" s="21">
        <f t="shared" si="19"/>
        <v>2.6488211223694464</v>
      </c>
      <c r="BM22" s="21">
        <f t="shared" si="20"/>
        <v>3.6535463756819958E-2</v>
      </c>
      <c r="BN22" s="21">
        <f t="shared" si="21"/>
        <v>0.10960639127045986</v>
      </c>
      <c r="BO22" s="21">
        <f t="shared" si="22"/>
        <v>0.18267731878409976</v>
      </c>
      <c r="BP22" s="21">
        <f t="shared" si="23"/>
        <v>0.19485580670303976</v>
      </c>
      <c r="BQ22" s="21">
        <f t="shared" si="24"/>
        <v>2.5026792673421667</v>
      </c>
      <c r="BR22" s="21">
        <f t="shared" si="25"/>
        <v>0.13396336710833984</v>
      </c>
      <c r="BT22" s="21">
        <f t="shared" si="6"/>
        <v>7.7333398285268897</v>
      </c>
      <c r="BU22" s="21">
        <f t="shared" si="26"/>
        <v>4.5121297739672643</v>
      </c>
      <c r="BV22" s="21">
        <f t="shared" si="27"/>
        <v>1.8267731878409979E-2</v>
      </c>
      <c r="BW22" s="21">
        <f t="shared" si="28"/>
        <v>0.32881917381137954</v>
      </c>
      <c r="BX22" s="21">
        <f t="shared" si="29"/>
        <v>0.20703429462197973</v>
      </c>
      <c r="BY22" s="21">
        <f t="shared" si="30"/>
        <v>0.1704988308651598</v>
      </c>
      <c r="BZ22" s="21">
        <f t="shared" si="31"/>
        <v>0.32272992985190957</v>
      </c>
      <c r="CA22" s="21">
        <f t="shared" si="32"/>
        <v>0.80378020265003891</v>
      </c>
      <c r="CB22" s="21">
        <f t="shared" si="33"/>
        <v>3.044621979734996E-2</v>
      </c>
      <c r="CC22" s="21">
        <f t="shared" si="34"/>
        <v>0.11569563522992986</v>
      </c>
      <c r="CD22" s="21">
        <f t="shared" si="35"/>
        <v>3.6535463756819958E-2</v>
      </c>
      <c r="CE22" s="21">
        <f t="shared" si="36"/>
        <v>0.74897700701480907</v>
      </c>
      <c r="CF22" s="21">
        <f t="shared" si="37"/>
        <v>0.40797934528448948</v>
      </c>
      <c r="CG22" s="21">
        <f t="shared" si="38"/>
        <v>1.1386886204208886</v>
      </c>
      <c r="CH22" s="21">
        <f t="shared" si="39"/>
        <v>1.5588464536243181</v>
      </c>
      <c r="CI22" s="21">
        <f t="shared" si="40"/>
        <v>1.8267731878409979E-2</v>
      </c>
      <c r="CK22" s="21">
        <f t="shared" si="7"/>
        <v>0.12787412314886984</v>
      </c>
      <c r="CM22" s="21">
        <f t="shared" si="8"/>
        <v>1.2300272798129386</v>
      </c>
      <c r="CN22" s="21">
        <f t="shared" si="2"/>
        <v>1.2178487918939985E-2</v>
      </c>
      <c r="CO22" s="21">
        <f t="shared" si="3"/>
        <v>1.2422057677318785</v>
      </c>
      <c r="CQ22" s="22">
        <f t="shared" si="3"/>
        <v>0.60892439594699921</v>
      </c>
      <c r="CS22" s="22">
        <f t="shared" si="3"/>
        <v>0.94992205767731885</v>
      </c>
      <c r="CU22" s="21">
        <v>767.89040437421136</v>
      </c>
    </row>
    <row r="23" spans="1:99" x14ac:dyDescent="0.5">
      <c r="A23" s="24">
        <v>19</v>
      </c>
      <c r="B23" s="1" t="s">
        <v>31</v>
      </c>
      <c r="C23" s="1"/>
      <c r="D23" s="6">
        <v>446</v>
      </c>
      <c r="E23" s="13">
        <v>292</v>
      </c>
      <c r="F23" s="13">
        <v>41</v>
      </c>
      <c r="G23" s="13">
        <v>28</v>
      </c>
      <c r="H23" s="13">
        <v>17</v>
      </c>
      <c r="I23" s="13">
        <v>20</v>
      </c>
      <c r="J23" s="13">
        <v>38</v>
      </c>
      <c r="K23" s="13">
        <v>67</v>
      </c>
      <c r="L23" s="13">
        <v>3</v>
      </c>
      <c r="M23" s="13">
        <v>3</v>
      </c>
      <c r="N23" s="13">
        <v>3</v>
      </c>
      <c r="O23" s="13">
        <v>106</v>
      </c>
      <c r="P23" s="13">
        <v>3</v>
      </c>
      <c r="Q23" s="13">
        <v>18</v>
      </c>
      <c r="R23" s="13">
        <v>10</v>
      </c>
      <c r="S23" s="13">
        <v>3</v>
      </c>
      <c r="T23" s="13">
        <v>112</v>
      </c>
      <c r="U23" s="13">
        <v>5</v>
      </c>
      <c r="W23" s="6">
        <v>449</v>
      </c>
      <c r="X23" s="6">
        <v>279</v>
      </c>
      <c r="Y23" s="6">
        <v>3</v>
      </c>
      <c r="Z23" s="6">
        <v>14</v>
      </c>
      <c r="AA23" s="6">
        <v>11</v>
      </c>
      <c r="AB23" s="6">
        <v>7</v>
      </c>
      <c r="AC23" s="6">
        <v>17</v>
      </c>
      <c r="AD23" s="6">
        <v>94</v>
      </c>
      <c r="AE23" s="6">
        <v>3</v>
      </c>
      <c r="AF23" s="6">
        <v>3</v>
      </c>
      <c r="AG23" s="6">
        <v>3</v>
      </c>
      <c r="AH23" s="6">
        <v>55</v>
      </c>
      <c r="AI23" s="6">
        <v>22</v>
      </c>
      <c r="AJ23" s="6">
        <v>39</v>
      </c>
      <c r="AK23" s="6">
        <v>73</v>
      </c>
      <c r="AL23" s="6">
        <v>3</v>
      </c>
      <c r="AN23" s="9">
        <v>8</v>
      </c>
      <c r="AP23" s="9">
        <v>120</v>
      </c>
      <c r="AQ23" s="9">
        <v>1</v>
      </c>
      <c r="AR23" s="9">
        <f t="shared" si="4"/>
        <v>121</v>
      </c>
      <c r="AT23" s="9">
        <v>94</v>
      </c>
      <c r="AV23" s="9">
        <v>231</v>
      </c>
      <c r="AX23" s="18">
        <v>47308</v>
      </c>
      <c r="AZ23" s="1"/>
      <c r="BA23" s="21">
        <f t="shared" si="5"/>
        <v>9.4275809588230324</v>
      </c>
      <c r="BB23" s="21">
        <f t="shared" si="9"/>
        <v>6.1723175784222537</v>
      </c>
      <c r="BC23" s="21">
        <f t="shared" si="10"/>
        <v>0.86666102984696036</v>
      </c>
      <c r="BD23" s="21">
        <f t="shared" si="11"/>
        <v>0.59186606916377782</v>
      </c>
      <c r="BE23" s="21">
        <f t="shared" si="12"/>
        <v>0.35934725627800795</v>
      </c>
      <c r="BF23" s="21">
        <f t="shared" si="13"/>
        <v>0.422761477974127</v>
      </c>
      <c r="BG23" s="21">
        <f t="shared" si="14"/>
        <v>0.80324680815084126</v>
      </c>
      <c r="BH23" s="21">
        <f t="shared" si="15"/>
        <v>1.4162509512133254</v>
      </c>
      <c r="BI23" s="21">
        <f t="shared" si="16"/>
        <v>6.3414221696119044E-2</v>
      </c>
      <c r="BJ23" s="21">
        <f t="shared" si="17"/>
        <v>6.3414221696119044E-2</v>
      </c>
      <c r="BK23" s="21">
        <f t="shared" si="18"/>
        <v>6.3414221696119044E-2</v>
      </c>
      <c r="BL23" s="21">
        <f t="shared" si="19"/>
        <v>2.2406358332628731</v>
      </c>
      <c r="BM23" s="21">
        <f t="shared" si="20"/>
        <v>6.3414221696119044E-2</v>
      </c>
      <c r="BN23" s="21">
        <f t="shared" si="21"/>
        <v>0.38048533017671426</v>
      </c>
      <c r="BO23" s="21">
        <f t="shared" si="22"/>
        <v>0.2113807389870635</v>
      </c>
      <c r="BP23" s="21">
        <f t="shared" si="23"/>
        <v>6.3414221696119044E-2</v>
      </c>
      <c r="BQ23" s="21">
        <f t="shared" si="24"/>
        <v>2.3674642766551113</v>
      </c>
      <c r="BR23" s="21">
        <f t="shared" si="25"/>
        <v>0.10569036949353175</v>
      </c>
      <c r="BT23" s="21">
        <f t="shared" si="6"/>
        <v>9.4909951805191497</v>
      </c>
      <c r="BU23" s="21">
        <f t="shared" si="26"/>
        <v>5.8975226177390709</v>
      </c>
      <c r="BV23" s="21">
        <f t="shared" si="27"/>
        <v>6.3414221696119044E-2</v>
      </c>
      <c r="BW23" s="21">
        <f t="shared" si="28"/>
        <v>0.29593303458188891</v>
      </c>
      <c r="BX23" s="21">
        <f t="shared" si="29"/>
        <v>0.23251881288576984</v>
      </c>
      <c r="BY23" s="21">
        <f t="shared" si="30"/>
        <v>0.14796651729094445</v>
      </c>
      <c r="BZ23" s="21">
        <f t="shared" si="31"/>
        <v>0.35934725627800795</v>
      </c>
      <c r="CA23" s="21">
        <f t="shared" si="32"/>
        <v>1.9869789464783969</v>
      </c>
      <c r="CB23" s="21">
        <f t="shared" si="33"/>
        <v>6.3414221696119044E-2</v>
      </c>
      <c r="CC23" s="21">
        <f t="shared" si="34"/>
        <v>6.3414221696119044E-2</v>
      </c>
      <c r="CD23" s="21">
        <f t="shared" si="35"/>
        <v>6.3414221696119044E-2</v>
      </c>
      <c r="CE23" s="21">
        <f t="shared" si="36"/>
        <v>1.1625940644288493</v>
      </c>
      <c r="CF23" s="21">
        <f t="shared" si="37"/>
        <v>0.46503762577153968</v>
      </c>
      <c r="CG23" s="21">
        <f t="shared" si="38"/>
        <v>0.82438488204954763</v>
      </c>
      <c r="CH23" s="21">
        <f t="shared" si="39"/>
        <v>1.5430793946055634</v>
      </c>
      <c r="CI23" s="21">
        <f t="shared" si="40"/>
        <v>6.3414221696119044E-2</v>
      </c>
      <c r="CK23" s="21">
        <f t="shared" si="7"/>
        <v>0.16910459118965082</v>
      </c>
      <c r="CM23" s="21">
        <f t="shared" si="8"/>
        <v>2.5365688678447622</v>
      </c>
      <c r="CN23" s="21">
        <f t="shared" si="2"/>
        <v>2.1138073898706353E-2</v>
      </c>
      <c r="CO23" s="21">
        <f t="shared" si="3"/>
        <v>2.5577069417434681</v>
      </c>
      <c r="CQ23" s="22">
        <f t="shared" si="3"/>
        <v>1.9869789464783969</v>
      </c>
      <c r="CS23" s="22">
        <f t="shared" si="3"/>
        <v>4.8828950706011671</v>
      </c>
      <c r="CU23" s="21">
        <v>819.27710843373495</v>
      </c>
    </row>
    <row r="24" spans="1:99" x14ac:dyDescent="0.5">
      <c r="A24" s="24">
        <v>20</v>
      </c>
      <c r="B24" s="1" t="s">
        <v>32</v>
      </c>
      <c r="C24" s="1"/>
      <c r="D24" s="6">
        <v>1765</v>
      </c>
      <c r="E24" s="13">
        <v>1060</v>
      </c>
      <c r="F24" s="13">
        <v>210</v>
      </c>
      <c r="G24" s="13">
        <v>90</v>
      </c>
      <c r="H24" s="13">
        <v>67</v>
      </c>
      <c r="I24" s="13">
        <v>68</v>
      </c>
      <c r="J24" s="13">
        <v>198</v>
      </c>
      <c r="K24" s="13">
        <v>194</v>
      </c>
      <c r="L24" s="13">
        <v>116</v>
      </c>
      <c r="M24" s="13">
        <v>17</v>
      </c>
      <c r="N24" s="13">
        <v>55</v>
      </c>
      <c r="O24" s="13">
        <v>530</v>
      </c>
      <c r="P24" s="13">
        <v>11</v>
      </c>
      <c r="Q24" s="13">
        <v>35</v>
      </c>
      <c r="R24" s="13">
        <v>45</v>
      </c>
      <c r="S24" s="13">
        <v>33</v>
      </c>
      <c r="T24" s="13">
        <v>463</v>
      </c>
      <c r="U24" s="13">
        <v>29</v>
      </c>
      <c r="W24" s="6">
        <v>2003</v>
      </c>
      <c r="X24" s="6">
        <v>1233</v>
      </c>
      <c r="Y24" s="6">
        <v>8</v>
      </c>
      <c r="Z24" s="6">
        <v>88</v>
      </c>
      <c r="AA24" s="6">
        <v>61</v>
      </c>
      <c r="AB24" s="6">
        <v>89</v>
      </c>
      <c r="AC24" s="6">
        <v>120</v>
      </c>
      <c r="AD24" s="6">
        <v>205</v>
      </c>
      <c r="AE24" s="6">
        <v>7</v>
      </c>
      <c r="AF24" s="6">
        <v>23</v>
      </c>
      <c r="AG24" s="6">
        <v>6</v>
      </c>
      <c r="AH24" s="6">
        <v>163</v>
      </c>
      <c r="AI24" s="6">
        <v>103</v>
      </c>
      <c r="AJ24" s="6">
        <v>266</v>
      </c>
      <c r="AK24" s="6">
        <v>456</v>
      </c>
      <c r="AL24" s="6">
        <v>5</v>
      </c>
      <c r="AN24" s="9">
        <v>11</v>
      </c>
      <c r="AP24" s="9">
        <v>256</v>
      </c>
      <c r="AQ24" s="9">
        <v>5</v>
      </c>
      <c r="AR24" s="9">
        <f t="shared" si="4"/>
        <v>261</v>
      </c>
      <c r="AT24" s="9">
        <v>154</v>
      </c>
      <c r="AV24" s="9">
        <v>139</v>
      </c>
      <c r="AX24" s="18">
        <v>142645</v>
      </c>
      <c r="AZ24" s="1"/>
      <c r="BA24" s="21">
        <f t="shared" si="5"/>
        <v>12.373374461074695</v>
      </c>
      <c r="BB24" s="21">
        <f t="shared" si="9"/>
        <v>7.43103508710435</v>
      </c>
      <c r="BC24" s="21">
        <f t="shared" si="10"/>
        <v>1.4721861965018053</v>
      </c>
      <c r="BD24" s="21">
        <f t="shared" si="11"/>
        <v>0.63093694135791656</v>
      </c>
      <c r="BE24" s="21">
        <f t="shared" si="12"/>
        <v>0.46969750078867117</v>
      </c>
      <c r="BF24" s="21">
        <f t="shared" si="13"/>
        <v>0.47670791124820355</v>
      </c>
      <c r="BG24" s="21">
        <f t="shared" si="14"/>
        <v>1.3880612709874163</v>
      </c>
      <c r="BH24" s="21">
        <f t="shared" si="15"/>
        <v>1.3600196291492868</v>
      </c>
      <c r="BI24" s="21">
        <f t="shared" si="16"/>
        <v>0.81320761330575908</v>
      </c>
      <c r="BJ24" s="21">
        <f t="shared" si="17"/>
        <v>0.11917697781205089</v>
      </c>
      <c r="BK24" s="21">
        <f t="shared" si="18"/>
        <v>0.38557257527428229</v>
      </c>
      <c r="BL24" s="21">
        <f t="shared" si="19"/>
        <v>3.715517543552175</v>
      </c>
      <c r="BM24" s="21">
        <f t="shared" si="20"/>
        <v>7.7114515054856461E-2</v>
      </c>
      <c r="BN24" s="21">
        <f t="shared" si="21"/>
        <v>0.24536436608363418</v>
      </c>
      <c r="BO24" s="21">
        <f t="shared" si="22"/>
        <v>0.31546847067895828</v>
      </c>
      <c r="BP24" s="21">
        <f t="shared" si="23"/>
        <v>0.2313435451645694</v>
      </c>
      <c r="BQ24" s="21">
        <f t="shared" si="24"/>
        <v>3.2458200427635036</v>
      </c>
      <c r="BR24" s="21">
        <f t="shared" si="25"/>
        <v>0.20330190332643977</v>
      </c>
      <c r="BT24" s="21">
        <f t="shared" si="6"/>
        <v>14.041852150443408</v>
      </c>
      <c r="BU24" s="21">
        <f t="shared" si="26"/>
        <v>8.6438360966034562</v>
      </c>
      <c r="BV24" s="21">
        <f t="shared" si="27"/>
        <v>5.6083283676259248E-2</v>
      </c>
      <c r="BW24" s="21">
        <f t="shared" si="28"/>
        <v>0.61691612043885169</v>
      </c>
      <c r="BX24" s="21">
        <f t="shared" si="29"/>
        <v>0.42763503803147673</v>
      </c>
      <c r="BY24" s="21">
        <f t="shared" si="30"/>
        <v>0.62392653089838412</v>
      </c>
      <c r="BZ24" s="21">
        <f t="shared" si="31"/>
        <v>0.8412492551438886</v>
      </c>
      <c r="CA24" s="21">
        <f t="shared" si="32"/>
        <v>1.437134144204143</v>
      </c>
      <c r="CB24" s="21">
        <f t="shared" si="33"/>
        <v>4.9072873216726841E-2</v>
      </c>
      <c r="CC24" s="21">
        <f t="shared" si="34"/>
        <v>0.16123944056924533</v>
      </c>
      <c r="CD24" s="21">
        <f t="shared" si="35"/>
        <v>4.2062462757194434E-2</v>
      </c>
      <c r="CE24" s="21">
        <f t="shared" si="36"/>
        <v>1.1426969049037821</v>
      </c>
      <c r="CF24" s="21">
        <f t="shared" si="37"/>
        <v>0.72207227733183776</v>
      </c>
      <c r="CG24" s="21">
        <f t="shared" si="38"/>
        <v>1.8647691822356198</v>
      </c>
      <c r="CH24" s="21">
        <f t="shared" si="39"/>
        <v>3.1967471695467768</v>
      </c>
      <c r="CI24" s="21">
        <f t="shared" si="40"/>
        <v>3.5052052297662027E-2</v>
      </c>
      <c r="CK24" s="21">
        <f t="shared" si="7"/>
        <v>7.7114515054856461E-2</v>
      </c>
      <c r="CM24" s="21">
        <f t="shared" si="8"/>
        <v>1.7946650776402959</v>
      </c>
      <c r="CN24" s="21">
        <f t="shared" si="2"/>
        <v>3.5052052297662027E-2</v>
      </c>
      <c r="CO24" s="21">
        <f t="shared" si="3"/>
        <v>1.8297171299379578</v>
      </c>
      <c r="CQ24" s="22">
        <f t="shared" si="3"/>
        <v>1.0796032107679905</v>
      </c>
      <c r="CS24" s="22">
        <f t="shared" si="3"/>
        <v>0.97444705387500441</v>
      </c>
      <c r="CU24" s="21">
        <v>986.4795099694428</v>
      </c>
    </row>
    <row r="25" spans="1:99" x14ac:dyDescent="0.5">
      <c r="A25" s="24">
        <v>21</v>
      </c>
      <c r="B25" s="1" t="s">
        <v>33</v>
      </c>
      <c r="C25" s="1"/>
      <c r="D25" s="6">
        <v>75</v>
      </c>
      <c r="E25" s="13">
        <v>48</v>
      </c>
      <c r="F25" s="13">
        <v>7</v>
      </c>
      <c r="G25" s="13">
        <v>7</v>
      </c>
      <c r="H25" s="13">
        <v>3</v>
      </c>
      <c r="I25" s="13">
        <v>3</v>
      </c>
      <c r="J25" s="13">
        <v>3</v>
      </c>
      <c r="K25" s="13">
        <v>3</v>
      </c>
      <c r="L25" s="13">
        <v>3</v>
      </c>
      <c r="M25" s="13">
        <v>0</v>
      </c>
      <c r="N25" s="13">
        <v>3</v>
      </c>
      <c r="O25" s="13">
        <v>15</v>
      </c>
      <c r="P25" s="13">
        <v>0</v>
      </c>
      <c r="Q25" s="13">
        <v>0</v>
      </c>
      <c r="R25" s="13">
        <v>3</v>
      </c>
      <c r="S25" s="13">
        <v>0</v>
      </c>
      <c r="T25" s="13">
        <v>18</v>
      </c>
      <c r="U25" s="13">
        <v>3</v>
      </c>
      <c r="W25" s="6">
        <v>78</v>
      </c>
      <c r="X25" s="6">
        <v>55</v>
      </c>
      <c r="Y25" s="6">
        <v>3</v>
      </c>
      <c r="Z25" s="6">
        <v>5</v>
      </c>
      <c r="AA25" s="6">
        <v>3</v>
      </c>
      <c r="AB25" s="6">
        <v>7</v>
      </c>
      <c r="AC25" s="6">
        <v>5</v>
      </c>
      <c r="AD25" s="6">
        <v>5</v>
      </c>
      <c r="AE25" s="6">
        <v>0</v>
      </c>
      <c r="AF25" s="6">
        <v>3</v>
      </c>
      <c r="AG25" s="6">
        <v>3</v>
      </c>
      <c r="AH25" s="6">
        <v>7</v>
      </c>
      <c r="AI25" s="6">
        <v>3</v>
      </c>
      <c r="AJ25" s="6">
        <v>3</v>
      </c>
      <c r="AK25" s="6">
        <v>20</v>
      </c>
      <c r="AL25" s="6">
        <v>0</v>
      </c>
      <c r="AN25" s="9">
        <v>3</v>
      </c>
      <c r="AP25" s="9">
        <v>23</v>
      </c>
      <c r="AQ25" s="9">
        <v>0</v>
      </c>
      <c r="AR25" s="9">
        <f t="shared" si="4"/>
        <v>23</v>
      </c>
      <c r="AT25" s="9">
        <v>16</v>
      </c>
      <c r="AV25" s="9">
        <v>28</v>
      </c>
      <c r="AX25" s="18">
        <v>10469</v>
      </c>
      <c r="AZ25" s="1"/>
      <c r="BA25" s="21">
        <f t="shared" si="5"/>
        <v>7.1640080236889867</v>
      </c>
      <c r="BB25" s="21">
        <f t="shared" si="9"/>
        <v>4.5849651351609522</v>
      </c>
      <c r="BC25" s="21">
        <f t="shared" si="10"/>
        <v>0.6686407488776388</v>
      </c>
      <c r="BD25" s="21">
        <f t="shared" si="11"/>
        <v>0.6686407488776388</v>
      </c>
      <c r="BE25" s="21">
        <f t="shared" si="12"/>
        <v>0.28656032094755951</v>
      </c>
      <c r="BF25" s="21">
        <f t="shared" si="13"/>
        <v>0.28656032094755951</v>
      </c>
      <c r="BG25" s="21">
        <f t="shared" si="14"/>
        <v>0.28656032094755951</v>
      </c>
      <c r="BH25" s="21">
        <f t="shared" si="15"/>
        <v>0.28656032094755951</v>
      </c>
      <c r="BI25" s="21">
        <f t="shared" si="16"/>
        <v>0.28656032094755951</v>
      </c>
      <c r="BJ25" s="21">
        <f t="shared" si="17"/>
        <v>0</v>
      </c>
      <c r="BK25" s="21">
        <f t="shared" si="18"/>
        <v>0.28656032094755951</v>
      </c>
      <c r="BL25" s="21">
        <f t="shared" si="19"/>
        <v>1.4328016047377972</v>
      </c>
      <c r="BM25" s="21">
        <f t="shared" si="20"/>
        <v>0</v>
      </c>
      <c r="BN25" s="21">
        <f t="shared" si="21"/>
        <v>0</v>
      </c>
      <c r="BO25" s="21">
        <f t="shared" si="22"/>
        <v>0.28656032094755951</v>
      </c>
      <c r="BP25" s="21">
        <f t="shared" si="23"/>
        <v>0</v>
      </c>
      <c r="BQ25" s="21">
        <f t="shared" si="24"/>
        <v>1.7193619256853567</v>
      </c>
      <c r="BR25" s="21">
        <f t="shared" si="25"/>
        <v>0.28656032094755951</v>
      </c>
      <c r="BT25" s="21">
        <f t="shared" si="6"/>
        <v>7.4505683446365465</v>
      </c>
      <c r="BU25" s="21">
        <f t="shared" si="26"/>
        <v>5.2536058840385902</v>
      </c>
      <c r="BV25" s="21">
        <f t="shared" si="27"/>
        <v>0.28656032094755951</v>
      </c>
      <c r="BW25" s="21">
        <f t="shared" si="28"/>
        <v>0.47760053491259907</v>
      </c>
      <c r="BX25" s="21">
        <f t="shared" si="29"/>
        <v>0.28656032094755951</v>
      </c>
      <c r="BY25" s="21">
        <f t="shared" si="30"/>
        <v>0.6686407488776388</v>
      </c>
      <c r="BZ25" s="21">
        <f t="shared" si="31"/>
        <v>0.47760053491259907</v>
      </c>
      <c r="CA25" s="21">
        <f t="shared" si="32"/>
        <v>0.47760053491259907</v>
      </c>
      <c r="CB25" s="21">
        <f t="shared" si="33"/>
        <v>0</v>
      </c>
      <c r="CC25" s="21">
        <f t="shared" si="34"/>
        <v>0.28656032094755951</v>
      </c>
      <c r="CD25" s="21">
        <f t="shared" si="35"/>
        <v>0.28656032094755951</v>
      </c>
      <c r="CE25" s="21">
        <f t="shared" si="36"/>
        <v>0.6686407488776388</v>
      </c>
      <c r="CF25" s="21">
        <f t="shared" si="37"/>
        <v>0.28656032094755951</v>
      </c>
      <c r="CG25" s="21">
        <f t="shared" si="38"/>
        <v>0.28656032094755951</v>
      </c>
      <c r="CH25" s="21">
        <f t="shared" si="39"/>
        <v>1.9104021396503963</v>
      </c>
      <c r="CI25" s="21">
        <f t="shared" si="40"/>
        <v>0</v>
      </c>
      <c r="CK25" s="21">
        <f t="shared" si="7"/>
        <v>0.28656032094755951</v>
      </c>
      <c r="CM25" s="21">
        <f t="shared" si="8"/>
        <v>2.1969624605979559</v>
      </c>
      <c r="CN25" s="21">
        <f t="shared" si="2"/>
        <v>0</v>
      </c>
      <c r="CO25" s="21">
        <f t="shared" si="3"/>
        <v>2.1969624605979559</v>
      </c>
      <c r="CQ25" s="22">
        <f t="shared" si="3"/>
        <v>1.5283217117203169</v>
      </c>
      <c r="CS25" s="22">
        <f t="shared" si="3"/>
        <v>2.6745629955105552</v>
      </c>
      <c r="CU25" s="21">
        <v>778.84615384615381</v>
      </c>
    </row>
    <row r="26" spans="1:99" x14ac:dyDescent="0.5">
      <c r="A26" s="24">
        <v>22</v>
      </c>
      <c r="B26" s="1" t="s">
        <v>34</v>
      </c>
      <c r="C26" s="1"/>
      <c r="D26" s="6">
        <v>748</v>
      </c>
      <c r="E26" s="13">
        <v>443</v>
      </c>
      <c r="F26" s="13">
        <v>69</v>
      </c>
      <c r="G26" s="13">
        <v>31</v>
      </c>
      <c r="H26" s="13">
        <v>34</v>
      </c>
      <c r="I26" s="13">
        <v>36</v>
      </c>
      <c r="J26" s="13">
        <v>114</v>
      </c>
      <c r="K26" s="13">
        <v>73</v>
      </c>
      <c r="L26" s="13">
        <v>29</v>
      </c>
      <c r="M26" s="13">
        <v>5</v>
      </c>
      <c r="N26" s="13">
        <v>22</v>
      </c>
      <c r="O26" s="13">
        <v>216</v>
      </c>
      <c r="P26" s="13">
        <v>11</v>
      </c>
      <c r="Q26" s="13">
        <v>15</v>
      </c>
      <c r="R26" s="13">
        <v>19</v>
      </c>
      <c r="S26" s="13">
        <v>32</v>
      </c>
      <c r="T26" s="13">
        <v>208</v>
      </c>
      <c r="U26" s="13">
        <v>9</v>
      </c>
      <c r="W26" s="6">
        <v>2139</v>
      </c>
      <c r="X26" s="6">
        <v>1464</v>
      </c>
      <c r="Y26" s="6">
        <v>3</v>
      </c>
      <c r="Z26" s="6">
        <v>43</v>
      </c>
      <c r="AA26" s="6">
        <v>33</v>
      </c>
      <c r="AB26" s="6">
        <v>33</v>
      </c>
      <c r="AC26" s="6">
        <v>65</v>
      </c>
      <c r="AD26" s="6">
        <v>356</v>
      </c>
      <c r="AE26" s="6">
        <v>8</v>
      </c>
      <c r="AF26" s="6">
        <v>6</v>
      </c>
      <c r="AG26" s="6">
        <v>3</v>
      </c>
      <c r="AH26" s="6">
        <v>212</v>
      </c>
      <c r="AI26" s="6">
        <v>173</v>
      </c>
      <c r="AJ26" s="6">
        <v>327</v>
      </c>
      <c r="AK26" s="6">
        <v>335</v>
      </c>
      <c r="AL26" s="6">
        <v>3</v>
      </c>
      <c r="AN26" s="9">
        <v>9</v>
      </c>
      <c r="AP26" s="9">
        <v>185</v>
      </c>
      <c r="AQ26" s="9">
        <v>0</v>
      </c>
      <c r="AR26" s="9">
        <f t="shared" si="4"/>
        <v>185</v>
      </c>
      <c r="AT26" s="9">
        <v>43</v>
      </c>
      <c r="AV26" s="9">
        <v>100</v>
      </c>
      <c r="AX26" s="18">
        <v>156535</v>
      </c>
      <c r="AZ26" s="1"/>
      <c r="BA26" s="21">
        <f t="shared" si="5"/>
        <v>4.7784840451017345</v>
      </c>
      <c r="BB26" s="21">
        <f t="shared" si="9"/>
        <v>2.8300380106685408</v>
      </c>
      <c r="BC26" s="21">
        <f t="shared" si="10"/>
        <v>0.44079598811767334</v>
      </c>
      <c r="BD26" s="21">
        <f t="shared" si="11"/>
        <v>0.19803877727025906</v>
      </c>
      <c r="BE26" s="21">
        <f t="shared" si="12"/>
        <v>0.21720382023189702</v>
      </c>
      <c r="BF26" s="21">
        <f t="shared" si="13"/>
        <v>0.22998051553965565</v>
      </c>
      <c r="BG26" s="21">
        <f t="shared" si="14"/>
        <v>0.72827163254224292</v>
      </c>
      <c r="BH26" s="21">
        <f t="shared" si="15"/>
        <v>0.46634937873319066</v>
      </c>
      <c r="BI26" s="21">
        <f t="shared" si="16"/>
        <v>0.18526208196250041</v>
      </c>
      <c r="BJ26" s="21">
        <f t="shared" si="17"/>
        <v>3.194173826939662E-2</v>
      </c>
      <c r="BK26" s="21">
        <f t="shared" si="18"/>
        <v>0.14054364838534514</v>
      </c>
      <c r="BL26" s="21">
        <f t="shared" si="19"/>
        <v>1.379883093237934</v>
      </c>
      <c r="BM26" s="21">
        <f t="shared" si="20"/>
        <v>7.0271824192672569E-2</v>
      </c>
      <c r="BN26" s="21">
        <f t="shared" si="21"/>
        <v>9.5825214808189854E-2</v>
      </c>
      <c r="BO26" s="21">
        <f t="shared" si="22"/>
        <v>0.12137860542370715</v>
      </c>
      <c r="BP26" s="21">
        <f t="shared" si="23"/>
        <v>0.20442712492413836</v>
      </c>
      <c r="BQ26" s="21">
        <f t="shared" si="24"/>
        <v>1.3287763120068994</v>
      </c>
      <c r="BR26" s="21">
        <f t="shared" si="25"/>
        <v>5.7495128884913912E-2</v>
      </c>
      <c r="BT26" s="21">
        <f t="shared" si="6"/>
        <v>13.664675631647874</v>
      </c>
      <c r="BU26" s="21">
        <f t="shared" si="26"/>
        <v>9.3525409652793297</v>
      </c>
      <c r="BV26" s="21">
        <f t="shared" si="27"/>
        <v>1.9165042961637974E-2</v>
      </c>
      <c r="BW26" s="21">
        <f t="shared" si="28"/>
        <v>0.27469894911681092</v>
      </c>
      <c r="BX26" s="21">
        <f t="shared" si="29"/>
        <v>0.21081547257801769</v>
      </c>
      <c r="BY26" s="21">
        <f t="shared" si="30"/>
        <v>0.21081547257801769</v>
      </c>
      <c r="BZ26" s="21">
        <f t="shared" si="31"/>
        <v>0.41524259750215609</v>
      </c>
      <c r="CA26" s="21">
        <f t="shared" si="32"/>
        <v>2.2742517647810394</v>
      </c>
      <c r="CB26" s="21">
        <f t="shared" si="33"/>
        <v>5.1106781231034591E-2</v>
      </c>
      <c r="CC26" s="21">
        <f t="shared" si="34"/>
        <v>3.8330085923275949E-2</v>
      </c>
      <c r="CD26" s="21">
        <f t="shared" si="35"/>
        <v>1.9165042961637974E-2</v>
      </c>
      <c r="CE26" s="21">
        <f t="shared" si="36"/>
        <v>1.3543297026224166</v>
      </c>
      <c r="CF26" s="21">
        <f t="shared" si="37"/>
        <v>1.1051841441211232</v>
      </c>
      <c r="CG26" s="21">
        <f t="shared" si="38"/>
        <v>2.0889896828185388</v>
      </c>
      <c r="CH26" s="21">
        <f t="shared" si="39"/>
        <v>2.1400964640495737</v>
      </c>
      <c r="CI26" s="21">
        <f t="shared" si="40"/>
        <v>1.9165042961637974E-2</v>
      </c>
      <c r="CK26" s="21">
        <f t="shared" si="7"/>
        <v>5.7495128884913912E-2</v>
      </c>
      <c r="CM26" s="21">
        <f t="shared" si="8"/>
        <v>1.181844315967675</v>
      </c>
      <c r="CN26" s="21">
        <f t="shared" si="2"/>
        <v>0</v>
      </c>
      <c r="CO26" s="21">
        <f t="shared" si="3"/>
        <v>1.181844315967675</v>
      </c>
      <c r="CQ26" s="22">
        <f t="shared" si="3"/>
        <v>0.27469894911681092</v>
      </c>
      <c r="CS26" s="22">
        <f t="shared" si="3"/>
        <v>0.63883476538793238</v>
      </c>
      <c r="CU26" s="21">
        <v>320.44799514587652</v>
      </c>
    </row>
    <row r="27" spans="1:99" x14ac:dyDescent="0.5">
      <c r="A27" s="24">
        <v>23</v>
      </c>
      <c r="B27" s="1" t="s">
        <v>35</v>
      </c>
      <c r="C27" s="1"/>
      <c r="D27" s="6">
        <v>153</v>
      </c>
      <c r="E27" s="13">
        <v>105</v>
      </c>
      <c r="F27" s="13">
        <v>8</v>
      </c>
      <c r="G27" s="13">
        <v>8</v>
      </c>
      <c r="H27" s="13">
        <v>14</v>
      </c>
      <c r="I27" s="13">
        <v>9</v>
      </c>
      <c r="J27" s="13">
        <v>14</v>
      </c>
      <c r="K27" s="13">
        <v>20</v>
      </c>
      <c r="L27" s="13">
        <v>3</v>
      </c>
      <c r="M27" s="13">
        <v>3</v>
      </c>
      <c r="N27" s="13">
        <v>0</v>
      </c>
      <c r="O27" s="13">
        <v>29</v>
      </c>
      <c r="P27" s="13">
        <v>0</v>
      </c>
      <c r="Q27" s="13">
        <v>3</v>
      </c>
      <c r="R27" s="13">
        <v>3</v>
      </c>
      <c r="S27" s="13">
        <v>3</v>
      </c>
      <c r="T27" s="13">
        <v>38</v>
      </c>
      <c r="U27" s="13">
        <v>0</v>
      </c>
      <c r="W27" s="6">
        <v>170</v>
      </c>
      <c r="X27" s="6">
        <v>102</v>
      </c>
      <c r="Y27" s="6">
        <v>3</v>
      </c>
      <c r="Z27" s="6">
        <v>5</v>
      </c>
      <c r="AA27" s="6">
        <v>9</v>
      </c>
      <c r="AB27" s="6">
        <v>8</v>
      </c>
      <c r="AC27" s="6">
        <v>7</v>
      </c>
      <c r="AD27" s="6">
        <v>22</v>
      </c>
      <c r="AE27" s="6">
        <v>3</v>
      </c>
      <c r="AF27" s="6">
        <v>3</v>
      </c>
      <c r="AG27" s="6">
        <v>3</v>
      </c>
      <c r="AH27" s="6">
        <v>13</v>
      </c>
      <c r="AI27" s="6">
        <v>16</v>
      </c>
      <c r="AJ27" s="6">
        <v>15</v>
      </c>
      <c r="AK27" s="6">
        <v>46</v>
      </c>
      <c r="AL27" s="6">
        <v>3</v>
      </c>
      <c r="AN27" s="9">
        <v>5</v>
      </c>
      <c r="AP27" s="9">
        <v>59</v>
      </c>
      <c r="AQ27" s="9">
        <v>0</v>
      </c>
      <c r="AR27" s="9">
        <f t="shared" si="4"/>
        <v>59</v>
      </c>
      <c r="AT27" s="9">
        <v>20</v>
      </c>
      <c r="AV27" s="9">
        <v>57</v>
      </c>
      <c r="AX27" s="18">
        <v>19671</v>
      </c>
      <c r="AZ27" s="1"/>
      <c r="BA27" s="21">
        <f t="shared" si="5"/>
        <v>7.7779472319658387</v>
      </c>
      <c r="BB27" s="21">
        <f t="shared" si="9"/>
        <v>5.3378069238981247</v>
      </c>
      <c r="BC27" s="21">
        <f t="shared" si="10"/>
        <v>0.40669005134461894</v>
      </c>
      <c r="BD27" s="21">
        <f t="shared" si="11"/>
        <v>0.40669005134461894</v>
      </c>
      <c r="BE27" s="21">
        <f t="shared" si="12"/>
        <v>0.71170758985308324</v>
      </c>
      <c r="BF27" s="21">
        <f t="shared" si="13"/>
        <v>0.45752630776269632</v>
      </c>
      <c r="BG27" s="21">
        <f t="shared" si="14"/>
        <v>0.71170758985308324</v>
      </c>
      <c r="BH27" s="21">
        <f t="shared" si="15"/>
        <v>1.0167251283615475</v>
      </c>
      <c r="BI27" s="21">
        <f t="shared" si="16"/>
        <v>0.15250876925423212</v>
      </c>
      <c r="BJ27" s="21">
        <f t="shared" si="17"/>
        <v>0.15250876925423212</v>
      </c>
      <c r="BK27" s="21">
        <f t="shared" si="18"/>
        <v>0</v>
      </c>
      <c r="BL27" s="21">
        <f t="shared" si="19"/>
        <v>1.4742514361242438</v>
      </c>
      <c r="BM27" s="21">
        <f t="shared" si="20"/>
        <v>0</v>
      </c>
      <c r="BN27" s="21">
        <f t="shared" si="21"/>
        <v>0.15250876925423212</v>
      </c>
      <c r="BO27" s="21">
        <f t="shared" si="22"/>
        <v>0.15250876925423212</v>
      </c>
      <c r="BP27" s="21">
        <f t="shared" si="23"/>
        <v>0.15250876925423212</v>
      </c>
      <c r="BQ27" s="21">
        <f t="shared" si="24"/>
        <v>1.9317777438869401</v>
      </c>
      <c r="BR27" s="21">
        <f t="shared" si="25"/>
        <v>0</v>
      </c>
      <c r="BT27" s="21">
        <f t="shared" si="6"/>
        <v>8.6421635910731531</v>
      </c>
      <c r="BU27" s="21">
        <f t="shared" si="26"/>
        <v>5.1852981546438919</v>
      </c>
      <c r="BV27" s="21">
        <f t="shared" si="27"/>
        <v>0.15250876925423212</v>
      </c>
      <c r="BW27" s="21">
        <f t="shared" si="28"/>
        <v>0.25418128209038687</v>
      </c>
      <c r="BX27" s="21">
        <f t="shared" si="29"/>
        <v>0.45752630776269632</v>
      </c>
      <c r="BY27" s="21">
        <f t="shared" si="30"/>
        <v>0.40669005134461894</v>
      </c>
      <c r="BZ27" s="21">
        <f t="shared" si="31"/>
        <v>0.35585379492654162</v>
      </c>
      <c r="CA27" s="21">
        <f t="shared" si="32"/>
        <v>1.1183976411977024</v>
      </c>
      <c r="CB27" s="21">
        <f t="shared" si="33"/>
        <v>0.15250876925423212</v>
      </c>
      <c r="CC27" s="21">
        <f t="shared" si="34"/>
        <v>0.15250876925423212</v>
      </c>
      <c r="CD27" s="21">
        <f t="shared" si="35"/>
        <v>0.15250876925423212</v>
      </c>
      <c r="CE27" s="21">
        <f t="shared" si="36"/>
        <v>0.66087133343500593</v>
      </c>
      <c r="CF27" s="21">
        <f t="shared" si="37"/>
        <v>0.81338010268923788</v>
      </c>
      <c r="CG27" s="21">
        <f t="shared" si="38"/>
        <v>0.76254384627116067</v>
      </c>
      <c r="CH27" s="21">
        <f t="shared" si="39"/>
        <v>2.3384677952315593</v>
      </c>
      <c r="CI27" s="21">
        <f t="shared" si="40"/>
        <v>0.15250876925423212</v>
      </c>
      <c r="CK27" s="21">
        <f t="shared" si="7"/>
        <v>0.25418128209038687</v>
      </c>
      <c r="CM27" s="21">
        <f t="shared" si="8"/>
        <v>2.9993391286665649</v>
      </c>
      <c r="CN27" s="21">
        <f t="shared" si="2"/>
        <v>0</v>
      </c>
      <c r="CO27" s="21">
        <f t="shared" si="3"/>
        <v>2.9993391286665649</v>
      </c>
      <c r="CQ27" s="22">
        <f t="shared" si="3"/>
        <v>1.0167251283615475</v>
      </c>
      <c r="CS27" s="22">
        <f t="shared" si="3"/>
        <v>2.8976666158304103</v>
      </c>
      <c r="CU27" s="21">
        <v>535.14092044238316</v>
      </c>
    </row>
    <row r="28" spans="1:99" x14ac:dyDescent="0.5">
      <c r="A28" s="24">
        <v>24</v>
      </c>
      <c r="B28" s="1" t="s">
        <v>36</v>
      </c>
      <c r="C28" s="1"/>
      <c r="D28" s="6">
        <v>86</v>
      </c>
      <c r="E28" s="13">
        <v>55</v>
      </c>
      <c r="F28" s="13">
        <v>6</v>
      </c>
      <c r="G28" s="13">
        <v>8</v>
      </c>
      <c r="H28" s="13">
        <v>8</v>
      </c>
      <c r="I28" s="13">
        <v>0</v>
      </c>
      <c r="J28" s="13">
        <v>8</v>
      </c>
      <c r="K28" s="13">
        <v>8</v>
      </c>
      <c r="L28" s="13">
        <v>3</v>
      </c>
      <c r="M28" s="13">
        <v>0</v>
      </c>
      <c r="N28" s="13">
        <v>3</v>
      </c>
      <c r="O28" s="13">
        <v>17</v>
      </c>
      <c r="P28" s="13">
        <v>0</v>
      </c>
      <c r="Q28" s="13">
        <v>3</v>
      </c>
      <c r="R28" s="13">
        <v>0</v>
      </c>
      <c r="S28" s="13">
        <v>3</v>
      </c>
      <c r="T28" s="13">
        <v>24</v>
      </c>
      <c r="U28" s="13">
        <v>0</v>
      </c>
      <c r="W28" s="6">
        <v>109</v>
      </c>
      <c r="X28" s="6">
        <v>60</v>
      </c>
      <c r="Y28" s="6">
        <v>3</v>
      </c>
      <c r="Z28" s="6">
        <v>13</v>
      </c>
      <c r="AA28" s="6">
        <v>3</v>
      </c>
      <c r="AB28" s="6">
        <v>6</v>
      </c>
      <c r="AC28" s="6">
        <v>3</v>
      </c>
      <c r="AD28" s="6">
        <v>9</v>
      </c>
      <c r="AE28" s="6">
        <v>0</v>
      </c>
      <c r="AF28" s="6">
        <v>0</v>
      </c>
      <c r="AG28" s="6">
        <v>0</v>
      </c>
      <c r="AH28" s="6">
        <v>6</v>
      </c>
      <c r="AI28" s="6">
        <v>3</v>
      </c>
      <c r="AJ28" s="6">
        <v>12</v>
      </c>
      <c r="AK28" s="6">
        <v>29</v>
      </c>
      <c r="AL28" s="6">
        <v>0</v>
      </c>
      <c r="AN28" s="9">
        <v>8</v>
      </c>
      <c r="AP28" s="9">
        <v>36</v>
      </c>
      <c r="AQ28" s="9">
        <v>0</v>
      </c>
      <c r="AR28" s="9">
        <f t="shared" si="4"/>
        <v>36</v>
      </c>
      <c r="AT28" s="9">
        <v>3</v>
      </c>
      <c r="AV28" s="9">
        <v>12</v>
      </c>
      <c r="AX28" s="18">
        <v>23722</v>
      </c>
      <c r="AZ28" s="1"/>
      <c r="BA28" s="21">
        <f t="shared" si="5"/>
        <v>3.6253267009527019</v>
      </c>
      <c r="BB28" s="21">
        <f t="shared" si="9"/>
        <v>2.3185228901441701</v>
      </c>
      <c r="BC28" s="21">
        <f t="shared" si="10"/>
        <v>0.25292976983390947</v>
      </c>
      <c r="BD28" s="21">
        <f t="shared" si="11"/>
        <v>0.33723969311187929</v>
      </c>
      <c r="BE28" s="21">
        <f t="shared" si="12"/>
        <v>0.33723969311187929</v>
      </c>
      <c r="BF28" s="21">
        <f t="shared" si="13"/>
        <v>0</v>
      </c>
      <c r="BG28" s="21">
        <f t="shared" si="14"/>
        <v>0.33723969311187929</v>
      </c>
      <c r="BH28" s="21">
        <f t="shared" si="15"/>
        <v>0.33723969311187929</v>
      </c>
      <c r="BI28" s="21">
        <f t="shared" si="16"/>
        <v>0.12646488491695473</v>
      </c>
      <c r="BJ28" s="21">
        <f t="shared" si="17"/>
        <v>0</v>
      </c>
      <c r="BK28" s="21">
        <f t="shared" si="18"/>
        <v>0.12646488491695473</v>
      </c>
      <c r="BL28" s="21">
        <f t="shared" si="19"/>
        <v>0.71663434786274349</v>
      </c>
      <c r="BM28" s="21">
        <f t="shared" si="20"/>
        <v>0</v>
      </c>
      <c r="BN28" s="21">
        <f t="shared" si="21"/>
        <v>0.12646488491695473</v>
      </c>
      <c r="BO28" s="21">
        <f t="shared" si="22"/>
        <v>0</v>
      </c>
      <c r="BP28" s="21">
        <f t="shared" si="23"/>
        <v>0.12646488491695473</v>
      </c>
      <c r="BQ28" s="21">
        <f t="shared" si="24"/>
        <v>1.0117190793356379</v>
      </c>
      <c r="BR28" s="21">
        <f t="shared" si="25"/>
        <v>0</v>
      </c>
      <c r="BT28" s="21">
        <f t="shared" si="6"/>
        <v>4.5948908186493549</v>
      </c>
      <c r="BU28" s="21">
        <f t="shared" si="26"/>
        <v>2.5292976983390947</v>
      </c>
      <c r="BV28" s="21">
        <f t="shared" si="27"/>
        <v>0.12646488491695473</v>
      </c>
      <c r="BW28" s="21">
        <f t="shared" si="28"/>
        <v>0.54801450130680374</v>
      </c>
      <c r="BX28" s="21">
        <f t="shared" si="29"/>
        <v>0.12646488491695473</v>
      </c>
      <c r="BY28" s="21">
        <f t="shared" si="30"/>
        <v>0.25292976983390947</v>
      </c>
      <c r="BZ28" s="21">
        <f t="shared" si="31"/>
        <v>0.12646488491695473</v>
      </c>
      <c r="CA28" s="21">
        <f t="shared" si="32"/>
        <v>0.37939465475086415</v>
      </c>
      <c r="CB28" s="21">
        <f t="shared" si="33"/>
        <v>0</v>
      </c>
      <c r="CC28" s="21">
        <f t="shared" si="34"/>
        <v>0</v>
      </c>
      <c r="CD28" s="21">
        <f t="shared" si="35"/>
        <v>0</v>
      </c>
      <c r="CE28" s="21">
        <f t="shared" si="36"/>
        <v>0.25292976983390947</v>
      </c>
      <c r="CF28" s="21">
        <f t="shared" si="37"/>
        <v>0.12646488491695473</v>
      </c>
      <c r="CG28" s="21">
        <f t="shared" si="38"/>
        <v>0.50585953966781894</v>
      </c>
      <c r="CH28" s="21">
        <f t="shared" si="39"/>
        <v>1.2224938875305624</v>
      </c>
      <c r="CI28" s="21">
        <f t="shared" si="40"/>
        <v>0</v>
      </c>
      <c r="CK28" s="21">
        <f t="shared" si="7"/>
        <v>0.33723969311187929</v>
      </c>
      <c r="CM28" s="21">
        <f t="shared" si="8"/>
        <v>1.5175786190034566</v>
      </c>
      <c r="CN28" s="21">
        <f t="shared" si="2"/>
        <v>0</v>
      </c>
      <c r="CO28" s="21">
        <f t="shared" si="3"/>
        <v>1.5175786190034566</v>
      </c>
      <c r="CQ28" s="22">
        <f t="shared" si="3"/>
        <v>0.12646488491695473</v>
      </c>
      <c r="CS28" s="22">
        <f t="shared" si="3"/>
        <v>0.50585953966781894</v>
      </c>
      <c r="CU28" s="21">
        <v>86.601509340591363</v>
      </c>
    </row>
    <row r="29" spans="1:99" x14ac:dyDescent="0.5">
      <c r="A29" s="24">
        <v>25</v>
      </c>
      <c r="B29" s="1" t="s">
        <v>37</v>
      </c>
      <c r="C29" s="1"/>
      <c r="D29" s="6">
        <v>1136</v>
      </c>
      <c r="E29" s="13">
        <v>658</v>
      </c>
      <c r="F29" s="13">
        <v>78</v>
      </c>
      <c r="G29" s="13">
        <v>97</v>
      </c>
      <c r="H29" s="13">
        <v>85</v>
      </c>
      <c r="I29" s="13">
        <v>70</v>
      </c>
      <c r="J29" s="13">
        <v>112</v>
      </c>
      <c r="K29" s="13">
        <v>108</v>
      </c>
      <c r="L29" s="13">
        <v>30</v>
      </c>
      <c r="M29" s="13">
        <v>9</v>
      </c>
      <c r="N29" s="13">
        <v>21</v>
      </c>
      <c r="O29" s="13">
        <v>253</v>
      </c>
      <c r="P29" s="13">
        <v>0</v>
      </c>
      <c r="Q29" s="13">
        <v>29</v>
      </c>
      <c r="R29" s="13">
        <v>38</v>
      </c>
      <c r="S29" s="13">
        <v>28</v>
      </c>
      <c r="T29" s="13">
        <v>379</v>
      </c>
      <c r="U29" s="13">
        <v>12</v>
      </c>
      <c r="W29" s="6">
        <v>1031</v>
      </c>
      <c r="X29" s="6">
        <v>592</v>
      </c>
      <c r="Y29" s="6">
        <v>3</v>
      </c>
      <c r="Z29" s="6">
        <v>77</v>
      </c>
      <c r="AA29" s="6">
        <v>47</v>
      </c>
      <c r="AB29" s="6">
        <v>62</v>
      </c>
      <c r="AC29" s="6">
        <v>42</v>
      </c>
      <c r="AD29" s="6">
        <v>133</v>
      </c>
      <c r="AE29" s="6">
        <v>3</v>
      </c>
      <c r="AF29" s="6">
        <v>3</v>
      </c>
      <c r="AG29" s="6">
        <v>3</v>
      </c>
      <c r="AH29" s="6">
        <v>71</v>
      </c>
      <c r="AI29" s="6">
        <v>48</v>
      </c>
      <c r="AJ29" s="6">
        <v>105</v>
      </c>
      <c r="AK29" s="6">
        <v>247</v>
      </c>
      <c r="AL29" s="6">
        <v>0</v>
      </c>
      <c r="AN29" s="9">
        <v>20</v>
      </c>
      <c r="AP29" s="9">
        <v>205</v>
      </c>
      <c r="AQ29" s="9">
        <v>1</v>
      </c>
      <c r="AR29" s="9">
        <f t="shared" si="4"/>
        <v>206</v>
      </c>
      <c r="AT29" s="9">
        <v>120</v>
      </c>
      <c r="AV29" s="9">
        <v>284</v>
      </c>
      <c r="AX29" s="18">
        <v>118091</v>
      </c>
      <c r="AZ29" s="1"/>
      <c r="BA29" s="21">
        <f t="shared" si="5"/>
        <v>9.6197000618167348</v>
      </c>
      <c r="BB29" s="21">
        <f t="shared" si="9"/>
        <v>5.5719741555241296</v>
      </c>
      <c r="BC29" s="21">
        <f t="shared" si="10"/>
        <v>0.66050757466699406</v>
      </c>
      <c r="BD29" s="21">
        <f t="shared" si="11"/>
        <v>0.82140044541921065</v>
      </c>
      <c r="BE29" s="21">
        <f t="shared" si="12"/>
        <v>0.7197838954704423</v>
      </c>
      <c r="BF29" s="21">
        <f t="shared" si="13"/>
        <v>0.59276320803448179</v>
      </c>
      <c r="BG29" s="21">
        <f t="shared" si="14"/>
        <v>0.94842113285517105</v>
      </c>
      <c r="BH29" s="21">
        <f t="shared" si="15"/>
        <v>0.91454894953891486</v>
      </c>
      <c r="BI29" s="21">
        <f t="shared" si="16"/>
        <v>0.2540413748719208</v>
      </c>
      <c r="BJ29" s="21">
        <f t="shared" si="17"/>
        <v>7.6212412461576243E-2</v>
      </c>
      <c r="BK29" s="21">
        <f t="shared" si="18"/>
        <v>0.17782896241034454</v>
      </c>
      <c r="BL29" s="21">
        <f t="shared" si="19"/>
        <v>2.1424155947531989</v>
      </c>
      <c r="BM29" s="21">
        <f t="shared" si="20"/>
        <v>0</v>
      </c>
      <c r="BN29" s="21">
        <f t="shared" si="21"/>
        <v>0.24557332904285678</v>
      </c>
      <c r="BO29" s="21">
        <f t="shared" si="22"/>
        <v>0.32178574150443306</v>
      </c>
      <c r="BP29" s="21">
        <f t="shared" si="23"/>
        <v>0.23710528321379276</v>
      </c>
      <c r="BQ29" s="21">
        <f t="shared" si="24"/>
        <v>3.2093893692152662</v>
      </c>
      <c r="BR29" s="21">
        <f t="shared" si="25"/>
        <v>0.10161654994876833</v>
      </c>
      <c r="BT29" s="21">
        <f t="shared" si="6"/>
        <v>8.7305552497650112</v>
      </c>
      <c r="BU29" s="21">
        <f t="shared" si="26"/>
        <v>5.0130831308059038</v>
      </c>
      <c r="BV29" s="21">
        <f t="shared" si="27"/>
        <v>2.5404137487192082E-2</v>
      </c>
      <c r="BW29" s="21">
        <f t="shared" si="28"/>
        <v>0.65203952883793004</v>
      </c>
      <c r="BX29" s="21">
        <f t="shared" si="29"/>
        <v>0.39799815396600924</v>
      </c>
      <c r="BY29" s="21">
        <f t="shared" si="30"/>
        <v>0.52501884140196964</v>
      </c>
      <c r="BZ29" s="21">
        <f t="shared" si="31"/>
        <v>0.35565792482068909</v>
      </c>
      <c r="CA29" s="21">
        <f t="shared" si="32"/>
        <v>1.1262500952655157</v>
      </c>
      <c r="CB29" s="21">
        <f t="shared" si="33"/>
        <v>2.5404137487192082E-2</v>
      </c>
      <c r="CC29" s="21">
        <f t="shared" si="34"/>
        <v>2.5404137487192082E-2</v>
      </c>
      <c r="CD29" s="21">
        <f t="shared" si="35"/>
        <v>2.5404137487192082E-2</v>
      </c>
      <c r="CE29" s="21">
        <f t="shared" si="36"/>
        <v>0.60123125386354592</v>
      </c>
      <c r="CF29" s="21">
        <f t="shared" si="37"/>
        <v>0.40646619979507331</v>
      </c>
      <c r="CG29" s="21">
        <f t="shared" si="38"/>
        <v>0.88914481205172291</v>
      </c>
      <c r="CH29" s="21">
        <f t="shared" si="39"/>
        <v>2.0916073197788148</v>
      </c>
      <c r="CI29" s="21">
        <f t="shared" si="40"/>
        <v>0</v>
      </c>
      <c r="CK29" s="21">
        <f t="shared" si="7"/>
        <v>0.16936091658128055</v>
      </c>
      <c r="CM29" s="21">
        <f t="shared" si="8"/>
        <v>1.7359493949581255</v>
      </c>
      <c r="CN29" s="21">
        <f t="shared" si="2"/>
        <v>8.4680458290640262E-3</v>
      </c>
      <c r="CO29" s="21">
        <f t="shared" si="3"/>
        <v>1.7444174407871895</v>
      </c>
      <c r="CQ29" s="22">
        <f t="shared" si="3"/>
        <v>1.0161654994876832</v>
      </c>
      <c r="CS29" s="22">
        <f t="shared" si="3"/>
        <v>2.4049250154541837</v>
      </c>
      <c r="CU29" s="21">
        <v>515.91931988664783</v>
      </c>
    </row>
    <row r="30" spans="1:99" x14ac:dyDescent="0.5">
      <c r="A30" s="24">
        <v>26</v>
      </c>
      <c r="B30" s="1" t="s">
        <v>38</v>
      </c>
      <c r="C30" s="1"/>
      <c r="D30" s="6">
        <v>1519</v>
      </c>
      <c r="E30" s="13">
        <v>802</v>
      </c>
      <c r="F30" s="13">
        <v>230</v>
      </c>
      <c r="G30" s="13">
        <v>77</v>
      </c>
      <c r="H30" s="13">
        <v>43</v>
      </c>
      <c r="I30" s="13">
        <v>51</v>
      </c>
      <c r="J30" s="13">
        <v>121</v>
      </c>
      <c r="K30" s="13">
        <v>164</v>
      </c>
      <c r="L30" s="13">
        <v>109</v>
      </c>
      <c r="M30" s="13">
        <v>5</v>
      </c>
      <c r="N30" s="13">
        <v>112</v>
      </c>
      <c r="O30" s="13">
        <v>577</v>
      </c>
      <c r="P30" s="13">
        <v>0</v>
      </c>
      <c r="Q30" s="13">
        <v>27</v>
      </c>
      <c r="R30" s="13">
        <v>15</v>
      </c>
      <c r="S30" s="13">
        <v>25</v>
      </c>
      <c r="T30" s="13">
        <v>300</v>
      </c>
      <c r="U30" s="13">
        <v>19</v>
      </c>
      <c r="W30" s="6">
        <v>1449</v>
      </c>
      <c r="X30" s="6">
        <v>849</v>
      </c>
      <c r="Y30" s="6">
        <v>3</v>
      </c>
      <c r="Z30" s="6">
        <v>74</v>
      </c>
      <c r="AA30" s="6">
        <v>33</v>
      </c>
      <c r="AB30" s="6">
        <v>41</v>
      </c>
      <c r="AC30" s="6">
        <v>44</v>
      </c>
      <c r="AD30" s="6">
        <v>167</v>
      </c>
      <c r="AE30" s="6">
        <v>7</v>
      </c>
      <c r="AF30" s="6">
        <v>16</v>
      </c>
      <c r="AG30" s="6">
        <v>5</v>
      </c>
      <c r="AH30" s="6">
        <v>146</v>
      </c>
      <c r="AI30" s="6">
        <v>69</v>
      </c>
      <c r="AJ30" s="6">
        <v>273</v>
      </c>
      <c r="AK30" s="6">
        <v>281</v>
      </c>
      <c r="AL30" s="6">
        <v>3</v>
      </c>
      <c r="AN30" s="9">
        <v>29</v>
      </c>
      <c r="AP30" s="9">
        <v>239</v>
      </c>
      <c r="AQ30" s="9">
        <v>3</v>
      </c>
      <c r="AR30" s="9">
        <f t="shared" si="4"/>
        <v>242</v>
      </c>
      <c r="AT30" s="9">
        <v>159</v>
      </c>
      <c r="AV30" s="9">
        <v>193</v>
      </c>
      <c r="AX30" s="18">
        <v>168261</v>
      </c>
      <c r="AZ30" s="1"/>
      <c r="BA30" s="21">
        <f t="shared" si="5"/>
        <v>9.0276415806396013</v>
      </c>
      <c r="BB30" s="21">
        <f t="shared" si="9"/>
        <v>4.7664045738465832</v>
      </c>
      <c r="BC30" s="21">
        <f t="shared" si="10"/>
        <v>1.3669240049684717</v>
      </c>
      <c r="BD30" s="21">
        <f t="shared" si="11"/>
        <v>0.45762238427205354</v>
      </c>
      <c r="BE30" s="21">
        <f t="shared" si="12"/>
        <v>0.2555553574506273</v>
      </c>
      <c r="BF30" s="21">
        <f t="shared" si="13"/>
        <v>0.30310054023213934</v>
      </c>
      <c r="BG30" s="21">
        <f t="shared" si="14"/>
        <v>0.71912088957036979</v>
      </c>
      <c r="BH30" s="21">
        <f t="shared" si="15"/>
        <v>0.97467624702099709</v>
      </c>
      <c r="BI30" s="21">
        <f t="shared" si="16"/>
        <v>0.64780311539810176</v>
      </c>
      <c r="BJ30" s="21">
        <f t="shared" si="17"/>
        <v>2.9715739238445033E-2</v>
      </c>
      <c r="BK30" s="21">
        <f t="shared" si="18"/>
        <v>0.66563255894116868</v>
      </c>
      <c r="BL30" s="21">
        <f t="shared" si="19"/>
        <v>3.4291963081165568</v>
      </c>
      <c r="BM30" s="21">
        <f t="shared" si="20"/>
        <v>0</v>
      </c>
      <c r="BN30" s="21">
        <f t="shared" si="21"/>
        <v>0.16046499188760319</v>
      </c>
      <c r="BO30" s="21">
        <f t="shared" si="22"/>
        <v>8.9147217715335111E-2</v>
      </c>
      <c r="BP30" s="21">
        <f t="shared" si="23"/>
        <v>0.14857869619222516</v>
      </c>
      <c r="BQ30" s="21">
        <f t="shared" si="24"/>
        <v>1.7829443543067021</v>
      </c>
      <c r="BR30" s="21">
        <f t="shared" si="25"/>
        <v>0.11291980910609113</v>
      </c>
      <c r="BT30" s="21">
        <f t="shared" si="6"/>
        <v>8.6116212313013705</v>
      </c>
      <c r="BU30" s="21">
        <f t="shared" si="26"/>
        <v>5.0457325226879668</v>
      </c>
      <c r="BV30" s="21">
        <f t="shared" si="27"/>
        <v>1.7829443543067022E-2</v>
      </c>
      <c r="BW30" s="21">
        <f t="shared" si="28"/>
        <v>0.4397929407289865</v>
      </c>
      <c r="BX30" s="21">
        <f t="shared" si="29"/>
        <v>0.19612387897373723</v>
      </c>
      <c r="BY30" s="21">
        <f t="shared" si="30"/>
        <v>0.24366906175524927</v>
      </c>
      <c r="BZ30" s="21">
        <f t="shared" si="31"/>
        <v>0.26149850529831631</v>
      </c>
      <c r="CA30" s="21">
        <f t="shared" si="32"/>
        <v>0.99250569056406412</v>
      </c>
      <c r="CB30" s="21">
        <f t="shared" si="33"/>
        <v>4.1602034933823043E-2</v>
      </c>
      <c r="CC30" s="21">
        <f t="shared" si="34"/>
        <v>9.509036556302411E-2</v>
      </c>
      <c r="CD30" s="21">
        <f t="shared" si="35"/>
        <v>2.9715739238445033E-2</v>
      </c>
      <c r="CE30" s="21">
        <f t="shared" si="36"/>
        <v>0.86769958576259498</v>
      </c>
      <c r="CF30" s="21">
        <f t="shared" si="37"/>
        <v>0.4100772014905415</v>
      </c>
      <c r="CG30" s="21">
        <f t="shared" si="38"/>
        <v>1.622479362419099</v>
      </c>
      <c r="CH30" s="21">
        <f t="shared" si="39"/>
        <v>1.6700245452006111</v>
      </c>
      <c r="CI30" s="21">
        <f t="shared" si="40"/>
        <v>1.7829443543067022E-2</v>
      </c>
      <c r="CK30" s="21">
        <f t="shared" si="7"/>
        <v>0.17235128758298118</v>
      </c>
      <c r="CM30" s="21">
        <f t="shared" si="8"/>
        <v>1.4204123355976728</v>
      </c>
      <c r="CN30" s="21">
        <f t="shared" si="2"/>
        <v>1.7829443543067022E-2</v>
      </c>
      <c r="CO30" s="21">
        <f t="shared" si="3"/>
        <v>1.4382417791407396</v>
      </c>
      <c r="CQ30" s="22">
        <f t="shared" si="3"/>
        <v>0.94496050778255214</v>
      </c>
      <c r="CS30" s="22">
        <f t="shared" si="3"/>
        <v>1.1470275346039784</v>
      </c>
      <c r="CU30" s="21">
        <v>762.04844323540942</v>
      </c>
    </row>
    <row r="31" spans="1:99" x14ac:dyDescent="0.5">
      <c r="A31" s="24">
        <v>27</v>
      </c>
      <c r="B31" s="1" t="s">
        <v>39</v>
      </c>
      <c r="C31" s="1"/>
      <c r="D31" s="6">
        <v>2470</v>
      </c>
      <c r="E31" s="13">
        <v>1468</v>
      </c>
      <c r="F31" s="13">
        <v>227</v>
      </c>
      <c r="G31" s="13">
        <v>145</v>
      </c>
      <c r="H31" s="13">
        <v>130</v>
      </c>
      <c r="I31" s="13">
        <v>129</v>
      </c>
      <c r="J31" s="13">
        <v>202</v>
      </c>
      <c r="K31" s="13">
        <v>311</v>
      </c>
      <c r="L31" s="13">
        <v>123</v>
      </c>
      <c r="M31" s="13">
        <v>18</v>
      </c>
      <c r="N31" s="13">
        <v>76</v>
      </c>
      <c r="O31" s="13">
        <v>720</v>
      </c>
      <c r="P31" s="13">
        <v>0</v>
      </c>
      <c r="Q31" s="13">
        <v>44</v>
      </c>
      <c r="R31" s="13">
        <v>64</v>
      </c>
      <c r="S31" s="13">
        <v>75</v>
      </c>
      <c r="T31" s="13">
        <v>630</v>
      </c>
      <c r="U31" s="13">
        <v>22</v>
      </c>
      <c r="W31" s="6">
        <v>2906</v>
      </c>
      <c r="X31" s="6">
        <v>1702</v>
      </c>
      <c r="Y31" s="6">
        <v>8</v>
      </c>
      <c r="Z31" s="6">
        <v>165</v>
      </c>
      <c r="AA31" s="6">
        <v>106</v>
      </c>
      <c r="AB31" s="6">
        <v>100</v>
      </c>
      <c r="AC31" s="6">
        <v>134</v>
      </c>
      <c r="AD31" s="6">
        <v>342</v>
      </c>
      <c r="AE31" s="6">
        <v>13</v>
      </c>
      <c r="AF31" s="6">
        <v>27</v>
      </c>
      <c r="AG31" s="6">
        <v>6</v>
      </c>
      <c r="AH31" s="6">
        <v>257</v>
      </c>
      <c r="AI31" s="6">
        <v>129</v>
      </c>
      <c r="AJ31" s="6">
        <v>323</v>
      </c>
      <c r="AK31" s="6">
        <v>656</v>
      </c>
      <c r="AL31" s="6">
        <v>10</v>
      </c>
      <c r="AN31" s="9">
        <v>32</v>
      </c>
      <c r="AP31" s="9">
        <v>506</v>
      </c>
      <c r="AQ31" s="9">
        <v>5</v>
      </c>
      <c r="AR31" s="9">
        <f t="shared" si="4"/>
        <v>511</v>
      </c>
      <c r="AT31" s="9">
        <v>214</v>
      </c>
      <c r="AV31" s="9">
        <v>379</v>
      </c>
      <c r="AX31" s="18">
        <v>258938</v>
      </c>
      <c r="AZ31" s="1"/>
      <c r="BA31" s="21">
        <f t="shared" si="5"/>
        <v>9.5389629950026649</v>
      </c>
      <c r="BB31" s="21">
        <f t="shared" si="9"/>
        <v>5.6693108002687902</v>
      </c>
      <c r="BC31" s="21">
        <f t="shared" si="10"/>
        <v>0.8766577327391113</v>
      </c>
      <c r="BD31" s="21">
        <f t="shared" si="11"/>
        <v>0.55997960901837507</v>
      </c>
      <c r="BE31" s="21">
        <f t="shared" si="12"/>
        <v>0.50205068394750862</v>
      </c>
      <c r="BF31" s="21">
        <f t="shared" si="13"/>
        <v>0.49818875560945086</v>
      </c>
      <c r="BG31" s="21">
        <f t="shared" si="14"/>
        <v>0.78010952428766733</v>
      </c>
      <c r="BH31" s="21">
        <f t="shared" si="15"/>
        <v>1.201059713135963</v>
      </c>
      <c r="BI31" s="21">
        <f t="shared" si="16"/>
        <v>0.47501718558110434</v>
      </c>
      <c r="BJ31" s="21">
        <f t="shared" si="17"/>
        <v>6.9514710085039663E-2</v>
      </c>
      <c r="BK31" s="21">
        <f t="shared" si="18"/>
        <v>0.2935065536923897</v>
      </c>
      <c r="BL31" s="21">
        <f t="shared" si="19"/>
        <v>2.7805884034015866</v>
      </c>
      <c r="BM31" s="21">
        <f t="shared" si="20"/>
        <v>0</v>
      </c>
      <c r="BN31" s="21">
        <f t="shared" si="21"/>
        <v>0.1699248468745414</v>
      </c>
      <c r="BO31" s="21">
        <f t="shared" si="22"/>
        <v>0.24716341363569655</v>
      </c>
      <c r="BP31" s="21">
        <f t="shared" si="23"/>
        <v>0.28964462535433194</v>
      </c>
      <c r="BQ31" s="21">
        <f t="shared" si="24"/>
        <v>2.4330148529763882</v>
      </c>
      <c r="BR31" s="21">
        <f t="shared" si="25"/>
        <v>8.4962423437270701E-2</v>
      </c>
      <c r="BT31" s="21">
        <f t="shared" si="6"/>
        <v>11.222763750395847</v>
      </c>
      <c r="BU31" s="21">
        <f t="shared" si="26"/>
        <v>6.5730020313743056</v>
      </c>
      <c r="BV31" s="21">
        <f t="shared" si="27"/>
        <v>3.0895426704462069E-2</v>
      </c>
      <c r="BW31" s="21">
        <f t="shared" si="28"/>
        <v>0.63721817577953022</v>
      </c>
      <c r="BX31" s="21">
        <f t="shared" si="29"/>
        <v>0.40936440383412243</v>
      </c>
      <c r="BY31" s="21">
        <f t="shared" si="30"/>
        <v>0.3861928338057759</v>
      </c>
      <c r="BZ31" s="21">
        <f t="shared" si="31"/>
        <v>0.51749839729973968</v>
      </c>
      <c r="CA31" s="21">
        <f t="shared" si="32"/>
        <v>1.3207794916157536</v>
      </c>
      <c r="CB31" s="21">
        <f t="shared" si="33"/>
        <v>5.0205068394750869E-2</v>
      </c>
      <c r="CC31" s="21">
        <f t="shared" si="34"/>
        <v>0.10427206512755949</v>
      </c>
      <c r="CD31" s="21">
        <f t="shared" si="35"/>
        <v>2.3171570028346557E-2</v>
      </c>
      <c r="CE31" s="21">
        <f t="shared" si="36"/>
        <v>0.99251558288084407</v>
      </c>
      <c r="CF31" s="21">
        <f t="shared" si="37"/>
        <v>0.49818875560945086</v>
      </c>
      <c r="CG31" s="21">
        <f t="shared" si="38"/>
        <v>1.2474028531926562</v>
      </c>
      <c r="CH31" s="21">
        <f t="shared" si="39"/>
        <v>2.5334249897658898</v>
      </c>
      <c r="CI31" s="21">
        <f t="shared" si="40"/>
        <v>3.8619283380577588E-2</v>
      </c>
      <c r="CK31" s="21">
        <f t="shared" si="7"/>
        <v>0.12358170681784827</v>
      </c>
      <c r="CM31" s="21">
        <f t="shared" si="8"/>
        <v>1.954135739057226</v>
      </c>
      <c r="CN31" s="21">
        <f t="shared" si="2"/>
        <v>1.9309641690288794E-2</v>
      </c>
      <c r="CO31" s="21">
        <f t="shared" si="3"/>
        <v>1.973445380747515</v>
      </c>
      <c r="CQ31" s="22">
        <f t="shared" si="3"/>
        <v>0.82645266434436038</v>
      </c>
      <c r="CS31" s="22">
        <f t="shared" si="3"/>
        <v>1.4636708401238907</v>
      </c>
      <c r="CU31" s="21">
        <v>506.67129793933537</v>
      </c>
    </row>
    <row r="32" spans="1:99" x14ac:dyDescent="0.5">
      <c r="A32" s="24">
        <v>28</v>
      </c>
      <c r="B32" s="1" t="s">
        <v>40</v>
      </c>
      <c r="C32" s="1"/>
      <c r="D32" s="6">
        <v>711</v>
      </c>
      <c r="E32" s="13">
        <v>406</v>
      </c>
      <c r="F32" s="13">
        <v>51</v>
      </c>
      <c r="G32" s="13">
        <v>49</v>
      </c>
      <c r="H32" s="13">
        <v>47</v>
      </c>
      <c r="I32" s="13">
        <v>47</v>
      </c>
      <c r="J32" s="13">
        <v>55</v>
      </c>
      <c r="K32" s="13">
        <v>107</v>
      </c>
      <c r="L32" s="13">
        <v>14</v>
      </c>
      <c r="M32" s="13">
        <v>7</v>
      </c>
      <c r="N32" s="13">
        <v>3</v>
      </c>
      <c r="O32" s="13">
        <v>183</v>
      </c>
      <c r="P32" s="13">
        <v>3</v>
      </c>
      <c r="Q32" s="13">
        <v>16</v>
      </c>
      <c r="R32" s="13">
        <v>18</v>
      </c>
      <c r="S32" s="13">
        <v>18</v>
      </c>
      <c r="T32" s="13">
        <v>214</v>
      </c>
      <c r="U32" s="13">
        <v>3</v>
      </c>
      <c r="W32" s="6">
        <v>507</v>
      </c>
      <c r="X32" s="6">
        <v>265</v>
      </c>
      <c r="Y32" s="6">
        <v>3</v>
      </c>
      <c r="Z32" s="6">
        <v>21</v>
      </c>
      <c r="AA32" s="6">
        <v>19</v>
      </c>
      <c r="AB32" s="6">
        <v>22</v>
      </c>
      <c r="AC32" s="6">
        <v>31</v>
      </c>
      <c r="AD32" s="6">
        <v>110</v>
      </c>
      <c r="AE32" s="6">
        <v>0</v>
      </c>
      <c r="AF32" s="6">
        <v>0</v>
      </c>
      <c r="AG32" s="6">
        <v>3</v>
      </c>
      <c r="AH32" s="6">
        <v>35</v>
      </c>
      <c r="AI32" s="6">
        <v>20</v>
      </c>
      <c r="AJ32" s="6">
        <v>71</v>
      </c>
      <c r="AK32" s="6">
        <v>100</v>
      </c>
      <c r="AL32" s="6">
        <v>3</v>
      </c>
      <c r="AN32" s="9">
        <v>12</v>
      </c>
      <c r="AP32" s="9">
        <v>140</v>
      </c>
      <c r="AQ32" s="9">
        <v>1</v>
      </c>
      <c r="AR32" s="9">
        <f t="shared" si="4"/>
        <v>141</v>
      </c>
      <c r="AT32" s="9">
        <v>80</v>
      </c>
      <c r="AV32" s="9">
        <v>222</v>
      </c>
      <c r="AX32" s="18">
        <v>66501</v>
      </c>
      <c r="AZ32" s="1"/>
      <c r="BA32" s="21">
        <f t="shared" si="5"/>
        <v>10.691568547841385</v>
      </c>
      <c r="BB32" s="21">
        <f t="shared" si="9"/>
        <v>6.1051713508067547</v>
      </c>
      <c r="BC32" s="21">
        <f t="shared" si="10"/>
        <v>0.76690576081562689</v>
      </c>
      <c r="BD32" s="21">
        <f t="shared" si="11"/>
        <v>0.73683102509736698</v>
      </c>
      <c r="BE32" s="21">
        <f t="shared" si="12"/>
        <v>0.70675628937910706</v>
      </c>
      <c r="BF32" s="21">
        <f t="shared" si="13"/>
        <v>0.70675628937910706</v>
      </c>
      <c r="BG32" s="21">
        <f t="shared" si="14"/>
        <v>0.82705523225214661</v>
      </c>
      <c r="BH32" s="21">
        <f t="shared" si="15"/>
        <v>1.6089983609269034</v>
      </c>
      <c r="BI32" s="21">
        <f t="shared" si="16"/>
        <v>0.21052315002781913</v>
      </c>
      <c r="BJ32" s="21">
        <f t="shared" si="17"/>
        <v>0.10526157501390956</v>
      </c>
      <c r="BK32" s="21">
        <f t="shared" si="18"/>
        <v>4.511210357738981E-2</v>
      </c>
      <c r="BL32" s="21">
        <f t="shared" si="19"/>
        <v>2.7518383182207788</v>
      </c>
      <c r="BM32" s="21">
        <f t="shared" si="20"/>
        <v>4.511210357738981E-2</v>
      </c>
      <c r="BN32" s="21">
        <f t="shared" si="21"/>
        <v>0.24059788574607899</v>
      </c>
      <c r="BO32" s="21">
        <f t="shared" si="22"/>
        <v>0.2706726214643389</v>
      </c>
      <c r="BP32" s="21">
        <f t="shared" si="23"/>
        <v>0.2706726214643389</v>
      </c>
      <c r="BQ32" s="21">
        <f t="shared" si="24"/>
        <v>3.2179967218538068</v>
      </c>
      <c r="BR32" s="21">
        <f t="shared" si="25"/>
        <v>4.511210357738981E-2</v>
      </c>
      <c r="BT32" s="21">
        <f t="shared" si="6"/>
        <v>7.6239455045788791</v>
      </c>
      <c r="BU32" s="21">
        <f t="shared" si="26"/>
        <v>3.9849024826694333</v>
      </c>
      <c r="BV32" s="21">
        <f t="shared" si="27"/>
        <v>4.511210357738981E-2</v>
      </c>
      <c r="BW32" s="21">
        <f t="shared" si="28"/>
        <v>0.31578472504172872</v>
      </c>
      <c r="BX32" s="21">
        <f t="shared" si="29"/>
        <v>0.28570998932346886</v>
      </c>
      <c r="BY32" s="21">
        <f t="shared" si="30"/>
        <v>0.33082209290085862</v>
      </c>
      <c r="BZ32" s="21">
        <f t="shared" si="31"/>
        <v>0.46615840363302807</v>
      </c>
      <c r="CA32" s="21">
        <f t="shared" si="32"/>
        <v>1.6541104645042932</v>
      </c>
      <c r="CB32" s="21">
        <f t="shared" si="33"/>
        <v>0</v>
      </c>
      <c r="CC32" s="21">
        <f t="shared" si="34"/>
        <v>0</v>
      </c>
      <c r="CD32" s="21">
        <f t="shared" si="35"/>
        <v>4.511210357738981E-2</v>
      </c>
      <c r="CE32" s="21">
        <f t="shared" si="36"/>
        <v>0.52630787506954779</v>
      </c>
      <c r="CF32" s="21">
        <f t="shared" si="37"/>
        <v>0.30074735718259876</v>
      </c>
      <c r="CG32" s="21">
        <f t="shared" si="38"/>
        <v>1.0676531179982256</v>
      </c>
      <c r="CH32" s="21">
        <f t="shared" si="39"/>
        <v>1.5037367859129938</v>
      </c>
      <c r="CI32" s="21">
        <f t="shared" si="40"/>
        <v>4.511210357738981E-2</v>
      </c>
      <c r="CK32" s="21">
        <f t="shared" si="7"/>
        <v>0.18044841430955924</v>
      </c>
      <c r="CM32" s="21">
        <f t="shared" si="8"/>
        <v>2.1052315002781912</v>
      </c>
      <c r="CN32" s="21">
        <f t="shared" si="2"/>
        <v>1.5037367859129937E-2</v>
      </c>
      <c r="CO32" s="21">
        <f t="shared" si="3"/>
        <v>2.1202688681373214</v>
      </c>
      <c r="CQ32" s="22">
        <f t="shared" si="3"/>
        <v>1.202989428730395</v>
      </c>
      <c r="CS32" s="22">
        <f t="shared" si="3"/>
        <v>3.3382956647268465</v>
      </c>
      <c r="CU32" s="21">
        <v>791.71015357089607</v>
      </c>
    </row>
    <row r="33" spans="1:99" x14ac:dyDescent="0.5">
      <c r="A33" s="24">
        <v>29</v>
      </c>
      <c r="B33" s="1" t="s">
        <v>41</v>
      </c>
      <c r="C33" s="1"/>
      <c r="D33" s="6">
        <v>122</v>
      </c>
      <c r="E33" s="13">
        <v>79</v>
      </c>
      <c r="F33" s="13">
        <v>5</v>
      </c>
      <c r="G33" s="13">
        <v>11</v>
      </c>
      <c r="H33" s="13">
        <v>7</v>
      </c>
      <c r="I33" s="13">
        <v>6</v>
      </c>
      <c r="J33" s="13">
        <v>11</v>
      </c>
      <c r="K33" s="13">
        <v>9</v>
      </c>
      <c r="L33" s="13">
        <v>3</v>
      </c>
      <c r="M33" s="13">
        <v>0</v>
      </c>
      <c r="N33" s="13">
        <v>3</v>
      </c>
      <c r="O33" s="13">
        <v>17</v>
      </c>
      <c r="P33" s="13">
        <v>0</v>
      </c>
      <c r="Q33" s="13">
        <v>7</v>
      </c>
      <c r="R33" s="13">
        <v>3</v>
      </c>
      <c r="S33" s="13">
        <v>5</v>
      </c>
      <c r="T33" s="13">
        <v>42</v>
      </c>
      <c r="U33" s="13">
        <v>3</v>
      </c>
      <c r="W33" s="6">
        <v>117</v>
      </c>
      <c r="X33" s="6">
        <v>83</v>
      </c>
      <c r="Y33" s="6">
        <v>3</v>
      </c>
      <c r="Z33" s="6">
        <v>3</v>
      </c>
      <c r="AA33" s="6">
        <v>3</v>
      </c>
      <c r="AB33" s="8">
        <v>0</v>
      </c>
      <c r="AC33" s="6">
        <v>8</v>
      </c>
      <c r="AD33" s="6">
        <v>9</v>
      </c>
      <c r="AE33" s="6">
        <v>0</v>
      </c>
      <c r="AF33" s="6">
        <v>0</v>
      </c>
      <c r="AG33" s="6">
        <v>0</v>
      </c>
      <c r="AH33" s="6">
        <v>9</v>
      </c>
      <c r="AI33" s="6">
        <v>3</v>
      </c>
      <c r="AJ33" s="6">
        <v>9</v>
      </c>
      <c r="AK33" s="6">
        <v>21</v>
      </c>
      <c r="AL33" s="6">
        <v>0</v>
      </c>
      <c r="AN33" s="9">
        <v>3</v>
      </c>
      <c r="AP33" s="9">
        <v>50</v>
      </c>
      <c r="AQ33" s="9">
        <v>0</v>
      </c>
      <c r="AR33" s="9">
        <f t="shared" si="4"/>
        <v>50</v>
      </c>
      <c r="AT33" s="9">
        <v>3</v>
      </c>
      <c r="AV33" s="9">
        <v>27</v>
      </c>
      <c r="AX33" s="18">
        <v>15973</v>
      </c>
      <c r="AZ33" s="1"/>
      <c r="BA33" s="21">
        <f t="shared" si="5"/>
        <v>7.6378889375821695</v>
      </c>
      <c r="BB33" s="21">
        <f t="shared" si="9"/>
        <v>4.9458461153196023</v>
      </c>
      <c r="BC33" s="21">
        <f t="shared" si="10"/>
        <v>0.31302823514681027</v>
      </c>
      <c r="BD33" s="21">
        <f t="shared" si="11"/>
        <v>0.68866211732298255</v>
      </c>
      <c r="BE33" s="21">
        <f t="shared" si="12"/>
        <v>0.43823952920553438</v>
      </c>
      <c r="BF33" s="21">
        <f t="shared" si="13"/>
        <v>0.37563388217617227</v>
      </c>
      <c r="BG33" s="21">
        <f t="shared" si="14"/>
        <v>0.68866211732298255</v>
      </c>
      <c r="BH33" s="21">
        <f t="shared" si="15"/>
        <v>0.56345082326425844</v>
      </c>
      <c r="BI33" s="21">
        <f t="shared" si="16"/>
        <v>0.18781694108808614</v>
      </c>
      <c r="BJ33" s="21">
        <f t="shared" si="17"/>
        <v>0</v>
      </c>
      <c r="BK33" s="21">
        <f t="shared" si="18"/>
        <v>0.18781694108808614</v>
      </c>
      <c r="BL33" s="21">
        <f t="shared" si="19"/>
        <v>1.064295999499155</v>
      </c>
      <c r="BM33" s="21">
        <f t="shared" si="20"/>
        <v>0</v>
      </c>
      <c r="BN33" s="21">
        <f t="shared" si="21"/>
        <v>0.43823952920553438</v>
      </c>
      <c r="BO33" s="21">
        <f t="shared" si="22"/>
        <v>0.18781694108808614</v>
      </c>
      <c r="BP33" s="21">
        <f t="shared" si="23"/>
        <v>0.31302823514681027</v>
      </c>
      <c r="BQ33" s="21">
        <f t="shared" si="24"/>
        <v>2.629437175233206</v>
      </c>
      <c r="BR33" s="21">
        <f t="shared" si="25"/>
        <v>0.18781694108808614</v>
      </c>
      <c r="BT33" s="21">
        <f t="shared" si="6"/>
        <v>7.3248607024353598</v>
      </c>
      <c r="BU33" s="21">
        <f t="shared" si="26"/>
        <v>5.1962687034370507</v>
      </c>
      <c r="BV33" s="21">
        <f t="shared" si="27"/>
        <v>0.18781694108808614</v>
      </c>
      <c r="BW33" s="21">
        <f t="shared" si="28"/>
        <v>0.18781694108808614</v>
      </c>
      <c r="BX33" s="21">
        <f t="shared" si="29"/>
        <v>0.18781694108808614</v>
      </c>
      <c r="BY33" s="21">
        <f t="shared" si="30"/>
        <v>0</v>
      </c>
      <c r="BZ33" s="21">
        <f t="shared" si="31"/>
        <v>0.50084517623489633</v>
      </c>
      <c r="CA33" s="21">
        <f t="shared" si="32"/>
        <v>0.56345082326425844</v>
      </c>
      <c r="CB33" s="21">
        <f t="shared" si="33"/>
        <v>0</v>
      </c>
      <c r="CC33" s="21">
        <f t="shared" si="34"/>
        <v>0</v>
      </c>
      <c r="CD33" s="21">
        <f t="shared" si="35"/>
        <v>0</v>
      </c>
      <c r="CE33" s="21">
        <f t="shared" si="36"/>
        <v>0.56345082326425844</v>
      </c>
      <c r="CF33" s="21">
        <f t="shared" si="37"/>
        <v>0.18781694108808614</v>
      </c>
      <c r="CG33" s="21">
        <f t="shared" si="38"/>
        <v>0.56345082326425844</v>
      </c>
      <c r="CH33" s="21">
        <f t="shared" si="39"/>
        <v>1.314718587616603</v>
      </c>
      <c r="CI33" s="21">
        <f t="shared" si="40"/>
        <v>0</v>
      </c>
      <c r="CK33" s="21">
        <f t="shared" si="7"/>
        <v>0.18781694108808614</v>
      </c>
      <c r="CM33" s="21">
        <f t="shared" si="8"/>
        <v>3.1302823514681024</v>
      </c>
      <c r="CN33" s="21">
        <f t="shared" si="2"/>
        <v>0</v>
      </c>
      <c r="CO33" s="21">
        <f t="shared" si="3"/>
        <v>3.1302823514681024</v>
      </c>
      <c r="CQ33" s="22">
        <f t="shared" si="3"/>
        <v>0.18781694108808614</v>
      </c>
      <c r="CS33" s="22">
        <f t="shared" si="3"/>
        <v>1.6903524697927752</v>
      </c>
      <c r="CU33" s="21">
        <v>99.028284953889951</v>
      </c>
    </row>
    <row r="34" spans="1:99" x14ac:dyDescent="0.5">
      <c r="A34" s="24">
        <v>30</v>
      </c>
      <c r="B34" s="1" t="s">
        <v>42</v>
      </c>
      <c r="C34" s="1"/>
      <c r="D34" s="6">
        <v>33</v>
      </c>
      <c r="E34" s="13">
        <v>16</v>
      </c>
      <c r="F34" s="13">
        <v>3</v>
      </c>
      <c r="G34" s="13">
        <v>5</v>
      </c>
      <c r="H34" s="13">
        <v>3</v>
      </c>
      <c r="I34" s="13">
        <v>3</v>
      </c>
      <c r="J34" s="13">
        <v>3</v>
      </c>
      <c r="K34" s="13">
        <v>3</v>
      </c>
      <c r="L34" s="13">
        <v>3</v>
      </c>
      <c r="M34" s="13">
        <v>3</v>
      </c>
      <c r="N34" s="13">
        <v>3</v>
      </c>
      <c r="O34" s="13">
        <v>7</v>
      </c>
      <c r="P34" s="13">
        <v>0</v>
      </c>
      <c r="Q34" s="13">
        <v>3</v>
      </c>
      <c r="R34" s="13">
        <v>3</v>
      </c>
      <c r="S34" s="13">
        <v>0</v>
      </c>
      <c r="T34" s="13">
        <v>10</v>
      </c>
      <c r="U34" s="13">
        <v>0</v>
      </c>
      <c r="W34" s="6">
        <v>28</v>
      </c>
      <c r="X34" s="6">
        <v>18</v>
      </c>
      <c r="Y34" s="6">
        <v>0</v>
      </c>
      <c r="Z34" s="6">
        <v>3</v>
      </c>
      <c r="AA34" s="6">
        <v>3</v>
      </c>
      <c r="AB34" s="8">
        <v>0</v>
      </c>
      <c r="AC34" s="6">
        <v>3</v>
      </c>
      <c r="AD34" s="6">
        <v>3</v>
      </c>
      <c r="AE34" s="6">
        <v>0</v>
      </c>
      <c r="AF34" s="6">
        <v>0</v>
      </c>
      <c r="AG34" s="6">
        <v>0</v>
      </c>
      <c r="AH34" s="6">
        <v>3</v>
      </c>
      <c r="AI34" s="6">
        <v>3</v>
      </c>
      <c r="AJ34" s="6">
        <v>3</v>
      </c>
      <c r="AK34" s="6">
        <v>6</v>
      </c>
      <c r="AL34" s="6">
        <v>0</v>
      </c>
      <c r="AN34" s="9">
        <v>3</v>
      </c>
      <c r="AP34" s="9">
        <v>25</v>
      </c>
      <c r="AQ34" s="9">
        <v>0</v>
      </c>
      <c r="AR34" s="9">
        <f t="shared" si="4"/>
        <v>25</v>
      </c>
      <c r="AT34" s="9">
        <v>8</v>
      </c>
      <c r="AV34" s="9">
        <v>10</v>
      </c>
      <c r="AX34" s="18">
        <v>5586</v>
      </c>
      <c r="AZ34" s="1"/>
      <c r="BA34" s="21">
        <f t="shared" si="5"/>
        <v>5.9076262083780886</v>
      </c>
      <c r="BB34" s="21">
        <f t="shared" si="9"/>
        <v>2.8643036161833155</v>
      </c>
      <c r="BC34" s="21">
        <f t="shared" si="10"/>
        <v>0.53705692803437166</v>
      </c>
      <c r="BD34" s="21">
        <f t="shared" si="11"/>
        <v>0.8950948800572861</v>
      </c>
      <c r="BE34" s="21">
        <f t="shared" si="12"/>
        <v>0.53705692803437166</v>
      </c>
      <c r="BF34" s="21">
        <f t="shared" si="13"/>
        <v>0.53705692803437166</v>
      </c>
      <c r="BG34" s="21">
        <f t="shared" si="14"/>
        <v>0.53705692803437166</v>
      </c>
      <c r="BH34" s="21">
        <f t="shared" si="15"/>
        <v>0.53705692803437166</v>
      </c>
      <c r="BI34" s="21">
        <f t="shared" si="16"/>
        <v>0.53705692803437166</v>
      </c>
      <c r="BJ34" s="21">
        <f t="shared" si="17"/>
        <v>0.53705692803437166</v>
      </c>
      <c r="BK34" s="21">
        <f t="shared" si="18"/>
        <v>0.53705692803437166</v>
      </c>
      <c r="BL34" s="21">
        <f t="shared" si="19"/>
        <v>1.2531328320802004</v>
      </c>
      <c r="BM34" s="21">
        <f t="shared" si="20"/>
        <v>0</v>
      </c>
      <c r="BN34" s="21">
        <f t="shared" si="21"/>
        <v>0.53705692803437166</v>
      </c>
      <c r="BO34" s="21">
        <f t="shared" si="22"/>
        <v>0.53705692803437166</v>
      </c>
      <c r="BP34" s="21">
        <f t="shared" si="23"/>
        <v>0</v>
      </c>
      <c r="BQ34" s="21">
        <f t="shared" si="24"/>
        <v>1.7901897601145722</v>
      </c>
      <c r="BR34" s="21">
        <f t="shared" si="25"/>
        <v>0</v>
      </c>
      <c r="BT34" s="21">
        <f t="shared" si="6"/>
        <v>5.0125313283208017</v>
      </c>
      <c r="BU34" s="21">
        <f t="shared" si="26"/>
        <v>3.2223415682062302</v>
      </c>
      <c r="BV34" s="21">
        <f t="shared" si="27"/>
        <v>0</v>
      </c>
      <c r="BW34" s="21">
        <f t="shared" si="28"/>
        <v>0.53705692803437166</v>
      </c>
      <c r="BX34" s="21">
        <f t="shared" si="29"/>
        <v>0.53705692803437166</v>
      </c>
      <c r="BY34" s="21">
        <f t="shared" si="30"/>
        <v>0</v>
      </c>
      <c r="BZ34" s="21">
        <f t="shared" si="31"/>
        <v>0.53705692803437166</v>
      </c>
      <c r="CA34" s="21">
        <f t="shared" si="32"/>
        <v>0.53705692803437166</v>
      </c>
      <c r="CB34" s="21">
        <f t="shared" si="33"/>
        <v>0</v>
      </c>
      <c r="CC34" s="21">
        <f t="shared" si="34"/>
        <v>0</v>
      </c>
      <c r="CD34" s="21">
        <f t="shared" si="35"/>
        <v>0</v>
      </c>
      <c r="CE34" s="21">
        <f t="shared" si="36"/>
        <v>0.53705692803437166</v>
      </c>
      <c r="CF34" s="21">
        <f t="shared" si="37"/>
        <v>0.53705692803437166</v>
      </c>
      <c r="CG34" s="21">
        <f t="shared" si="38"/>
        <v>0.53705692803437166</v>
      </c>
      <c r="CH34" s="21">
        <f t="shared" si="39"/>
        <v>1.0741138560687433</v>
      </c>
      <c r="CI34" s="21">
        <f t="shared" si="40"/>
        <v>0</v>
      </c>
      <c r="CK34" s="21">
        <f t="shared" si="7"/>
        <v>0.53705692803437166</v>
      </c>
      <c r="CM34" s="21">
        <f t="shared" si="8"/>
        <v>4.47547440028643</v>
      </c>
      <c r="CN34" s="21">
        <f t="shared" si="2"/>
        <v>0</v>
      </c>
      <c r="CO34" s="21">
        <f t="shared" si="3"/>
        <v>4.47547440028643</v>
      </c>
      <c r="CQ34" s="22">
        <f t="shared" si="3"/>
        <v>1.4321518080916578</v>
      </c>
      <c r="CS34" s="22">
        <f t="shared" si="3"/>
        <v>1.7901897601145722</v>
      </c>
      <c r="CU34" s="21">
        <v>304.00572246065809</v>
      </c>
    </row>
    <row r="35" spans="1:99" x14ac:dyDescent="0.5">
      <c r="A35" s="24">
        <v>31</v>
      </c>
      <c r="B35" s="1" t="s">
        <v>43</v>
      </c>
      <c r="C35" s="1"/>
      <c r="D35" s="6">
        <v>655</v>
      </c>
      <c r="E35" s="13">
        <v>384</v>
      </c>
      <c r="F35" s="13">
        <v>69</v>
      </c>
      <c r="G35" s="13">
        <v>26</v>
      </c>
      <c r="H35" s="13">
        <v>24</v>
      </c>
      <c r="I35" s="13">
        <v>36</v>
      </c>
      <c r="J35" s="13">
        <v>75</v>
      </c>
      <c r="K35" s="13">
        <v>87</v>
      </c>
      <c r="L35" s="13">
        <v>29</v>
      </c>
      <c r="M35" s="13">
        <v>3</v>
      </c>
      <c r="N35" s="13">
        <v>35</v>
      </c>
      <c r="O35" s="13">
        <v>213</v>
      </c>
      <c r="P35" s="13">
        <v>3</v>
      </c>
      <c r="Q35" s="13">
        <v>15</v>
      </c>
      <c r="R35" s="13">
        <v>25</v>
      </c>
      <c r="S35" s="13">
        <v>16</v>
      </c>
      <c r="T35" s="13">
        <v>155</v>
      </c>
      <c r="U35" s="13">
        <v>10</v>
      </c>
      <c r="W35" s="6">
        <v>735</v>
      </c>
      <c r="X35" s="6">
        <v>497</v>
      </c>
      <c r="Y35" s="6">
        <v>3</v>
      </c>
      <c r="Z35" s="6">
        <v>19</v>
      </c>
      <c r="AA35" s="6">
        <v>10</v>
      </c>
      <c r="AB35" s="6">
        <v>11</v>
      </c>
      <c r="AC35" s="6">
        <v>13</v>
      </c>
      <c r="AD35" s="6">
        <v>65</v>
      </c>
      <c r="AE35" s="6">
        <v>3</v>
      </c>
      <c r="AF35" s="6">
        <v>3</v>
      </c>
      <c r="AG35" s="6">
        <v>0</v>
      </c>
      <c r="AH35" s="6">
        <v>70</v>
      </c>
      <c r="AI35" s="6">
        <v>40</v>
      </c>
      <c r="AJ35" s="6">
        <v>89</v>
      </c>
      <c r="AK35" s="6">
        <v>117</v>
      </c>
      <c r="AL35" s="6">
        <v>0</v>
      </c>
      <c r="AN35" s="9">
        <v>14</v>
      </c>
      <c r="AP35" s="9">
        <v>128</v>
      </c>
      <c r="AQ35" s="9">
        <v>1</v>
      </c>
      <c r="AR35" s="9">
        <f t="shared" si="4"/>
        <v>129</v>
      </c>
      <c r="AT35" s="9">
        <v>48</v>
      </c>
      <c r="AV35" s="9">
        <v>106</v>
      </c>
      <c r="AX35" s="18">
        <v>97765</v>
      </c>
      <c r="AZ35" s="1"/>
      <c r="BA35" s="21">
        <f t="shared" si="5"/>
        <v>6.6997391704597762</v>
      </c>
      <c r="BB35" s="21">
        <f t="shared" si="9"/>
        <v>3.9277860174909218</v>
      </c>
      <c r="BC35" s="21">
        <f t="shared" si="10"/>
        <v>0.70577405001790006</v>
      </c>
      <c r="BD35" s="21">
        <f t="shared" si="11"/>
        <v>0.26594384493428114</v>
      </c>
      <c r="BE35" s="21">
        <f t="shared" si="12"/>
        <v>0.24548662609318261</v>
      </c>
      <c r="BF35" s="21">
        <f t="shared" si="13"/>
        <v>0.36822993913977398</v>
      </c>
      <c r="BG35" s="21">
        <f t="shared" si="14"/>
        <v>0.76714570654119574</v>
      </c>
      <c r="BH35" s="21">
        <f t="shared" si="15"/>
        <v>0.8898890195877871</v>
      </c>
      <c r="BI35" s="21">
        <f t="shared" si="16"/>
        <v>0.29662967319592903</v>
      </c>
      <c r="BJ35" s="21">
        <f t="shared" si="17"/>
        <v>3.0685828261647827E-2</v>
      </c>
      <c r="BK35" s="21">
        <f t="shared" si="18"/>
        <v>0.35800132971922466</v>
      </c>
      <c r="BL35" s="21">
        <f t="shared" si="19"/>
        <v>2.1786938065769959</v>
      </c>
      <c r="BM35" s="21">
        <f t="shared" si="20"/>
        <v>3.0685828261647827E-2</v>
      </c>
      <c r="BN35" s="21">
        <f t="shared" si="21"/>
        <v>0.15342914130823915</v>
      </c>
      <c r="BO35" s="21">
        <f t="shared" si="22"/>
        <v>0.25571523551373188</v>
      </c>
      <c r="BP35" s="21">
        <f t="shared" si="23"/>
        <v>0.16365775072878844</v>
      </c>
      <c r="BQ35" s="21">
        <f t="shared" si="24"/>
        <v>1.5854344601851378</v>
      </c>
      <c r="BR35" s="21">
        <f t="shared" si="25"/>
        <v>0.10228609420549276</v>
      </c>
      <c r="BT35" s="21">
        <f t="shared" si="6"/>
        <v>7.518027924103718</v>
      </c>
      <c r="BU35" s="21">
        <f t="shared" si="26"/>
        <v>5.0836188820129902</v>
      </c>
      <c r="BV35" s="21">
        <f t="shared" si="27"/>
        <v>3.0685828261647827E-2</v>
      </c>
      <c r="BW35" s="21">
        <f t="shared" si="28"/>
        <v>0.19434357899043625</v>
      </c>
      <c r="BX35" s="21">
        <f t="shared" si="29"/>
        <v>0.10228609420549276</v>
      </c>
      <c r="BY35" s="21">
        <f t="shared" si="30"/>
        <v>0.11251470362604203</v>
      </c>
      <c r="BZ35" s="21">
        <f t="shared" si="31"/>
        <v>0.13297192246714057</v>
      </c>
      <c r="CA35" s="21">
        <f t="shared" si="32"/>
        <v>0.6648596123357029</v>
      </c>
      <c r="CB35" s="21">
        <f t="shared" si="33"/>
        <v>3.0685828261647827E-2</v>
      </c>
      <c r="CC35" s="21">
        <f t="shared" si="34"/>
        <v>3.0685828261647827E-2</v>
      </c>
      <c r="CD35" s="21">
        <f t="shared" si="35"/>
        <v>0</v>
      </c>
      <c r="CE35" s="21">
        <f t="shared" si="36"/>
        <v>0.71600265943844932</v>
      </c>
      <c r="CF35" s="21">
        <f t="shared" si="37"/>
        <v>0.40914437682197102</v>
      </c>
      <c r="CG35" s="21">
        <f t="shared" si="38"/>
        <v>0.91034623842888562</v>
      </c>
      <c r="CH35" s="21">
        <f t="shared" si="39"/>
        <v>1.1967473022042652</v>
      </c>
      <c r="CI35" s="21">
        <f t="shared" si="40"/>
        <v>0</v>
      </c>
      <c r="CK35" s="21">
        <f t="shared" si="7"/>
        <v>0.14320053188768989</v>
      </c>
      <c r="CM35" s="21">
        <f t="shared" si="8"/>
        <v>1.3092620058303075</v>
      </c>
      <c r="CN35" s="21">
        <f t="shared" si="2"/>
        <v>1.0228609420549277E-2</v>
      </c>
      <c r="CO35" s="21">
        <f t="shared" si="3"/>
        <v>1.3194906152508565</v>
      </c>
      <c r="CQ35" s="22">
        <f t="shared" si="3"/>
        <v>0.49097325218636523</v>
      </c>
      <c r="CS35" s="22">
        <f t="shared" si="3"/>
        <v>1.0842325985782233</v>
      </c>
      <c r="CU35" s="21">
        <v>340.16030308894074</v>
      </c>
    </row>
    <row r="36" spans="1:99" x14ac:dyDescent="0.5">
      <c r="A36" s="24">
        <v>32</v>
      </c>
      <c r="B36" s="1" t="s">
        <v>44</v>
      </c>
      <c r="C36" s="1"/>
      <c r="D36" s="6">
        <v>296</v>
      </c>
      <c r="E36" s="13">
        <v>229</v>
      </c>
      <c r="F36" s="13">
        <v>17</v>
      </c>
      <c r="G36" s="13">
        <v>15</v>
      </c>
      <c r="H36" s="13">
        <v>6</v>
      </c>
      <c r="I36" s="13">
        <v>14</v>
      </c>
      <c r="J36" s="13">
        <v>22</v>
      </c>
      <c r="K36" s="13">
        <v>24</v>
      </c>
      <c r="L36" s="13">
        <v>3</v>
      </c>
      <c r="M36" s="13">
        <v>3</v>
      </c>
      <c r="N36" s="13">
        <v>3</v>
      </c>
      <c r="O36" s="13">
        <v>50</v>
      </c>
      <c r="P36" s="13">
        <v>0</v>
      </c>
      <c r="Q36" s="13">
        <v>3</v>
      </c>
      <c r="R36" s="13">
        <v>6</v>
      </c>
      <c r="S36" s="13">
        <v>3</v>
      </c>
      <c r="T36" s="13">
        <v>66</v>
      </c>
      <c r="U36" s="13">
        <v>3</v>
      </c>
      <c r="W36" s="6">
        <v>138</v>
      </c>
      <c r="X36" s="6">
        <v>98</v>
      </c>
      <c r="Y36" s="6">
        <v>3</v>
      </c>
      <c r="Z36" s="6">
        <v>13</v>
      </c>
      <c r="AA36" s="6">
        <v>9</v>
      </c>
      <c r="AB36" s="6">
        <v>3</v>
      </c>
      <c r="AC36" s="6">
        <v>6</v>
      </c>
      <c r="AD36" s="6">
        <v>9</v>
      </c>
      <c r="AE36" s="6">
        <v>0</v>
      </c>
      <c r="AF36" s="6">
        <v>0</v>
      </c>
      <c r="AG36" s="6">
        <v>3</v>
      </c>
      <c r="AH36" s="6">
        <v>5</v>
      </c>
      <c r="AI36" s="6">
        <v>11</v>
      </c>
      <c r="AJ36" s="6">
        <v>5</v>
      </c>
      <c r="AK36" s="6">
        <v>36</v>
      </c>
      <c r="AL36" s="6">
        <v>0</v>
      </c>
      <c r="AN36" s="9">
        <v>10</v>
      </c>
      <c r="AP36" s="9">
        <v>45</v>
      </c>
      <c r="AQ36" s="9">
        <v>0</v>
      </c>
      <c r="AR36" s="9">
        <f t="shared" si="4"/>
        <v>45</v>
      </c>
      <c r="AT36" s="9">
        <v>44</v>
      </c>
      <c r="AV36" s="9">
        <v>57</v>
      </c>
      <c r="AX36" s="18">
        <v>19920</v>
      </c>
      <c r="AZ36" s="1"/>
      <c r="BA36" s="21">
        <f t="shared" si="5"/>
        <v>14.859437751004016</v>
      </c>
      <c r="BB36" s="21">
        <f t="shared" si="9"/>
        <v>11.495983935742972</v>
      </c>
      <c r="BC36" s="21">
        <f t="shared" si="10"/>
        <v>0.85341365461847396</v>
      </c>
      <c r="BD36" s="21">
        <f t="shared" si="11"/>
        <v>0.75301204819277112</v>
      </c>
      <c r="BE36" s="21">
        <f t="shared" si="12"/>
        <v>0.30120481927710846</v>
      </c>
      <c r="BF36" s="21">
        <f t="shared" si="13"/>
        <v>0.70281124497991976</v>
      </c>
      <c r="BG36" s="21">
        <f t="shared" si="14"/>
        <v>1.1044176706827309</v>
      </c>
      <c r="BH36" s="21">
        <f t="shared" si="15"/>
        <v>1.2048192771084338</v>
      </c>
      <c r="BI36" s="21">
        <f t="shared" si="16"/>
        <v>0.15060240963855423</v>
      </c>
      <c r="BJ36" s="21">
        <f t="shared" si="17"/>
        <v>0.15060240963855423</v>
      </c>
      <c r="BK36" s="21">
        <f t="shared" si="18"/>
        <v>0.15060240963855423</v>
      </c>
      <c r="BL36" s="21">
        <f t="shared" si="19"/>
        <v>2.5100401606425704</v>
      </c>
      <c r="BM36" s="21">
        <f t="shared" si="20"/>
        <v>0</v>
      </c>
      <c r="BN36" s="21">
        <f t="shared" si="21"/>
        <v>0.15060240963855423</v>
      </c>
      <c r="BO36" s="21">
        <f t="shared" si="22"/>
        <v>0.30120481927710846</v>
      </c>
      <c r="BP36" s="21">
        <f t="shared" si="23"/>
        <v>0.15060240963855423</v>
      </c>
      <c r="BQ36" s="21">
        <f t="shared" si="24"/>
        <v>3.3132530120481927</v>
      </c>
      <c r="BR36" s="21">
        <f t="shared" si="25"/>
        <v>0.15060240963855423</v>
      </c>
      <c r="BT36" s="21">
        <f t="shared" si="6"/>
        <v>6.927710843373494</v>
      </c>
      <c r="BU36" s="21">
        <f t="shared" si="26"/>
        <v>4.9196787148594376</v>
      </c>
      <c r="BV36" s="21">
        <f t="shared" si="27"/>
        <v>0.15060240963855423</v>
      </c>
      <c r="BW36" s="21">
        <f t="shared" si="28"/>
        <v>0.65261044176706828</v>
      </c>
      <c r="BX36" s="21">
        <f t="shared" si="29"/>
        <v>0.45180722891566266</v>
      </c>
      <c r="BY36" s="21">
        <f t="shared" si="30"/>
        <v>0.15060240963855423</v>
      </c>
      <c r="BZ36" s="21">
        <f t="shared" si="31"/>
        <v>0.30120481927710846</v>
      </c>
      <c r="CA36" s="21">
        <f t="shared" si="32"/>
        <v>0.45180722891566266</v>
      </c>
      <c r="CB36" s="21">
        <f t="shared" si="33"/>
        <v>0</v>
      </c>
      <c r="CC36" s="21">
        <f t="shared" si="34"/>
        <v>0</v>
      </c>
      <c r="CD36" s="21">
        <f t="shared" si="35"/>
        <v>0.15060240963855423</v>
      </c>
      <c r="CE36" s="21">
        <f t="shared" si="36"/>
        <v>0.25100401606425699</v>
      </c>
      <c r="CF36" s="21">
        <f t="shared" si="37"/>
        <v>0.55220883534136544</v>
      </c>
      <c r="CG36" s="21">
        <f t="shared" si="38"/>
        <v>0.25100401606425699</v>
      </c>
      <c r="CH36" s="21">
        <f t="shared" si="39"/>
        <v>1.8072289156626506</v>
      </c>
      <c r="CI36" s="21">
        <f t="shared" si="40"/>
        <v>0</v>
      </c>
      <c r="CK36" s="21">
        <f t="shared" si="7"/>
        <v>0.50200803212851397</v>
      </c>
      <c r="CM36" s="21">
        <f t="shared" si="8"/>
        <v>2.2590361445783134</v>
      </c>
      <c r="CN36" s="21">
        <f t="shared" si="2"/>
        <v>0</v>
      </c>
      <c r="CO36" s="21">
        <f t="shared" si="3"/>
        <v>2.2590361445783134</v>
      </c>
      <c r="CQ36" s="22">
        <f t="shared" si="3"/>
        <v>2.2088353413654618</v>
      </c>
      <c r="CS36" s="22">
        <f t="shared" si="3"/>
        <v>2.8614457831325302</v>
      </c>
      <c r="CU36" s="21">
        <v>584.47397342391844</v>
      </c>
    </row>
    <row r="37" spans="1:99" x14ac:dyDescent="0.5">
      <c r="A37" s="24">
        <v>33</v>
      </c>
      <c r="B37" s="1" t="s">
        <v>45</v>
      </c>
      <c r="C37" s="1"/>
      <c r="D37" s="6">
        <v>1653</v>
      </c>
      <c r="E37" s="13">
        <v>788</v>
      </c>
      <c r="F37" s="13">
        <v>205</v>
      </c>
      <c r="G37" s="13">
        <v>107</v>
      </c>
      <c r="H37" s="13">
        <v>80</v>
      </c>
      <c r="I37" s="13">
        <v>82</v>
      </c>
      <c r="J37" s="13">
        <v>165</v>
      </c>
      <c r="K37" s="13">
        <v>214</v>
      </c>
      <c r="L37" s="13">
        <v>113</v>
      </c>
      <c r="M37" s="13">
        <v>5</v>
      </c>
      <c r="N37" s="13">
        <v>35</v>
      </c>
      <c r="O37" s="13">
        <v>562</v>
      </c>
      <c r="P37" s="13">
        <v>18</v>
      </c>
      <c r="Q37" s="13">
        <v>42</v>
      </c>
      <c r="R37" s="13">
        <v>46</v>
      </c>
      <c r="S37" s="13">
        <v>65</v>
      </c>
      <c r="T37" s="13">
        <v>511</v>
      </c>
      <c r="U37" s="13">
        <v>10</v>
      </c>
      <c r="W37" s="6">
        <v>1320</v>
      </c>
      <c r="X37" s="6">
        <v>747</v>
      </c>
      <c r="Y37" s="6">
        <v>3</v>
      </c>
      <c r="Z37" s="6">
        <v>80</v>
      </c>
      <c r="AA37" s="6">
        <v>40</v>
      </c>
      <c r="AB37" s="6">
        <v>36</v>
      </c>
      <c r="AC37" s="6">
        <v>60</v>
      </c>
      <c r="AD37" s="6">
        <v>165</v>
      </c>
      <c r="AE37" s="6">
        <v>10</v>
      </c>
      <c r="AF37" s="6">
        <v>13</v>
      </c>
      <c r="AG37" s="6">
        <v>5</v>
      </c>
      <c r="AH37" s="6">
        <v>123</v>
      </c>
      <c r="AI37" s="6">
        <v>100</v>
      </c>
      <c r="AJ37" s="6">
        <v>221</v>
      </c>
      <c r="AK37" s="6">
        <v>337</v>
      </c>
      <c r="AL37" s="6">
        <v>3</v>
      </c>
      <c r="AN37" s="9">
        <v>18</v>
      </c>
      <c r="AP37" s="9">
        <v>225</v>
      </c>
      <c r="AQ37" s="9">
        <v>5</v>
      </c>
      <c r="AR37" s="9">
        <f t="shared" si="4"/>
        <v>230</v>
      </c>
      <c r="AT37" s="9">
        <v>199</v>
      </c>
      <c r="AV37" s="9">
        <v>243</v>
      </c>
      <c r="AX37" s="18">
        <v>233545</v>
      </c>
      <c r="AZ37" s="1"/>
      <c r="BA37" s="21">
        <f t="shared" si="5"/>
        <v>7.0778650795349929</v>
      </c>
      <c r="BB37" s="21">
        <f t="shared" si="9"/>
        <v>3.3740820826821385</v>
      </c>
      <c r="BC37" s="21">
        <f t="shared" si="10"/>
        <v>0.87777516110385578</v>
      </c>
      <c r="BD37" s="21">
        <f t="shared" si="11"/>
        <v>0.45815581579567105</v>
      </c>
      <c r="BE37" s="21">
        <f t="shared" si="12"/>
        <v>0.34254640433321204</v>
      </c>
      <c r="BF37" s="21">
        <f t="shared" si="13"/>
        <v>0.3511100644415423</v>
      </c>
      <c r="BG37" s="21">
        <f t="shared" si="14"/>
        <v>0.70650195893724976</v>
      </c>
      <c r="BH37" s="21">
        <f t="shared" si="15"/>
        <v>0.9163116315913421</v>
      </c>
      <c r="BI37" s="21">
        <f t="shared" si="16"/>
        <v>0.483846796120662</v>
      </c>
      <c r="BJ37" s="21">
        <f t="shared" si="17"/>
        <v>2.1409150270825753E-2</v>
      </c>
      <c r="BK37" s="21">
        <f t="shared" si="18"/>
        <v>0.14986405189578025</v>
      </c>
      <c r="BL37" s="21">
        <f t="shared" si="19"/>
        <v>2.4063884904408144</v>
      </c>
      <c r="BM37" s="21">
        <f t="shared" si="20"/>
        <v>7.7072940974972706E-2</v>
      </c>
      <c r="BN37" s="21">
        <f t="shared" si="21"/>
        <v>0.17983686227493631</v>
      </c>
      <c r="BO37" s="21">
        <f t="shared" si="22"/>
        <v>0.19696418249159692</v>
      </c>
      <c r="BP37" s="21">
        <f t="shared" si="23"/>
        <v>0.27831895352073477</v>
      </c>
      <c r="BQ37" s="21">
        <f t="shared" si="24"/>
        <v>2.1880151576783917</v>
      </c>
      <c r="BR37" s="21">
        <f t="shared" si="25"/>
        <v>4.2818300541651505E-2</v>
      </c>
      <c r="BT37" s="21">
        <f t="shared" si="6"/>
        <v>5.6520156714979981</v>
      </c>
      <c r="BU37" s="21">
        <f t="shared" si="26"/>
        <v>3.1985270504613674</v>
      </c>
      <c r="BV37" s="21">
        <f t="shared" si="27"/>
        <v>1.2845490162495452E-2</v>
      </c>
      <c r="BW37" s="21">
        <f t="shared" si="28"/>
        <v>0.34254640433321204</v>
      </c>
      <c r="BX37" s="21">
        <f t="shared" si="29"/>
        <v>0.17127320216660602</v>
      </c>
      <c r="BY37" s="21">
        <f t="shared" si="30"/>
        <v>0.15414588194994541</v>
      </c>
      <c r="BZ37" s="21">
        <f t="shared" si="31"/>
        <v>0.25690980324990903</v>
      </c>
      <c r="CA37" s="21">
        <f t="shared" si="32"/>
        <v>0.70650195893724976</v>
      </c>
      <c r="CB37" s="21">
        <f t="shared" si="33"/>
        <v>4.2818300541651505E-2</v>
      </c>
      <c r="CC37" s="21">
        <f t="shared" si="34"/>
        <v>5.5663790704146954E-2</v>
      </c>
      <c r="CD37" s="21">
        <f t="shared" si="35"/>
        <v>2.1409150270825753E-2</v>
      </c>
      <c r="CE37" s="21">
        <f t="shared" si="36"/>
        <v>0.52666509666231354</v>
      </c>
      <c r="CF37" s="21">
        <f t="shared" si="37"/>
        <v>0.42818300541651499</v>
      </c>
      <c r="CG37" s="21">
        <f t="shared" si="38"/>
        <v>0.94628444197049821</v>
      </c>
      <c r="CH37" s="21">
        <f t="shared" si="39"/>
        <v>1.4429767282536556</v>
      </c>
      <c r="CI37" s="21">
        <f t="shared" si="40"/>
        <v>1.2845490162495452E-2</v>
      </c>
      <c r="CK37" s="21">
        <f t="shared" si="7"/>
        <v>7.7072940974972706E-2</v>
      </c>
      <c r="CM37" s="21">
        <f t="shared" si="8"/>
        <v>0.96341176218715885</v>
      </c>
      <c r="CN37" s="21">
        <f t="shared" si="2"/>
        <v>2.1409150270825753E-2</v>
      </c>
      <c r="CO37" s="21">
        <f t="shared" si="3"/>
        <v>0.98482091245798453</v>
      </c>
      <c r="CQ37" s="22">
        <f t="shared" si="3"/>
        <v>0.85208418077886483</v>
      </c>
      <c r="CS37" s="22">
        <f t="shared" si="3"/>
        <v>1.0404847031621316</v>
      </c>
      <c r="CU37" s="21">
        <v>610.31228751015806</v>
      </c>
    </row>
    <row r="38" spans="1:99" x14ac:dyDescent="0.5">
      <c r="A38" s="24">
        <v>34</v>
      </c>
      <c r="B38" s="1" t="s">
        <v>46</v>
      </c>
      <c r="C38" s="1"/>
      <c r="D38" s="6">
        <v>55</v>
      </c>
      <c r="E38" s="13">
        <v>38</v>
      </c>
      <c r="F38" s="13">
        <v>3</v>
      </c>
      <c r="G38" s="13">
        <v>7</v>
      </c>
      <c r="H38" s="13">
        <v>6</v>
      </c>
      <c r="I38" s="13">
        <v>3</v>
      </c>
      <c r="J38" s="13">
        <v>6</v>
      </c>
      <c r="K38" s="13">
        <v>3</v>
      </c>
      <c r="L38" s="13">
        <v>0</v>
      </c>
      <c r="M38" s="13">
        <v>0</v>
      </c>
      <c r="N38" s="13">
        <v>0</v>
      </c>
      <c r="O38" s="13">
        <v>5</v>
      </c>
      <c r="P38" s="13">
        <v>0</v>
      </c>
      <c r="Q38" s="13">
        <v>3</v>
      </c>
      <c r="R38" s="13">
        <v>3</v>
      </c>
      <c r="S38" s="13">
        <v>0</v>
      </c>
      <c r="T38" s="13">
        <v>19</v>
      </c>
      <c r="U38" s="13">
        <v>3</v>
      </c>
      <c r="W38" s="6">
        <v>79</v>
      </c>
      <c r="X38" s="6">
        <v>59</v>
      </c>
      <c r="Y38" s="6">
        <v>3</v>
      </c>
      <c r="Z38" s="6">
        <v>3</v>
      </c>
      <c r="AA38" s="6">
        <v>3</v>
      </c>
      <c r="AB38" s="6">
        <v>3</v>
      </c>
      <c r="AC38" s="6">
        <v>3</v>
      </c>
      <c r="AD38" s="6">
        <v>7</v>
      </c>
      <c r="AE38" s="6">
        <v>3</v>
      </c>
      <c r="AF38" s="6">
        <v>0</v>
      </c>
      <c r="AG38" s="6">
        <v>0</v>
      </c>
      <c r="AH38" s="6">
        <v>3</v>
      </c>
      <c r="AI38" s="6">
        <v>5</v>
      </c>
      <c r="AJ38" s="6">
        <v>3</v>
      </c>
      <c r="AK38" s="6">
        <v>16</v>
      </c>
      <c r="AL38" s="6">
        <v>0</v>
      </c>
      <c r="AN38" s="9">
        <v>5</v>
      </c>
      <c r="AP38" s="9">
        <v>26</v>
      </c>
      <c r="AQ38" s="9">
        <v>0</v>
      </c>
      <c r="AR38" s="9">
        <f t="shared" si="4"/>
        <v>26</v>
      </c>
      <c r="AT38" s="9">
        <v>14</v>
      </c>
      <c r="AV38" s="9">
        <v>22</v>
      </c>
      <c r="AX38" s="18">
        <v>16699</v>
      </c>
      <c r="AZ38" s="1"/>
      <c r="BA38" s="21">
        <f t="shared" si="5"/>
        <v>3.2936103958320855</v>
      </c>
      <c r="BB38" s="21">
        <f t="shared" si="9"/>
        <v>2.2755853643930775</v>
      </c>
      <c r="BC38" s="21">
        <f t="shared" si="10"/>
        <v>0.17965147613629559</v>
      </c>
      <c r="BD38" s="21">
        <f t="shared" si="11"/>
        <v>0.41918677765135637</v>
      </c>
      <c r="BE38" s="21">
        <f t="shared" si="12"/>
        <v>0.35930295227259118</v>
      </c>
      <c r="BF38" s="21">
        <f t="shared" si="13"/>
        <v>0.17965147613629559</v>
      </c>
      <c r="BG38" s="21">
        <f t="shared" si="14"/>
        <v>0.35930295227259118</v>
      </c>
      <c r="BH38" s="21">
        <f t="shared" si="15"/>
        <v>0.17965147613629559</v>
      </c>
      <c r="BI38" s="21">
        <f t="shared" si="16"/>
        <v>0</v>
      </c>
      <c r="BJ38" s="21">
        <f t="shared" si="17"/>
        <v>0</v>
      </c>
      <c r="BK38" s="21">
        <f t="shared" si="18"/>
        <v>0</v>
      </c>
      <c r="BL38" s="21">
        <f t="shared" si="19"/>
        <v>0.29941912689382599</v>
      </c>
      <c r="BM38" s="21">
        <f t="shared" si="20"/>
        <v>0</v>
      </c>
      <c r="BN38" s="21">
        <f t="shared" si="21"/>
        <v>0.17965147613629559</v>
      </c>
      <c r="BO38" s="21">
        <f t="shared" si="22"/>
        <v>0.17965147613629559</v>
      </c>
      <c r="BP38" s="21">
        <f t="shared" si="23"/>
        <v>0</v>
      </c>
      <c r="BQ38" s="21">
        <f t="shared" si="24"/>
        <v>1.1377926821965387</v>
      </c>
      <c r="BR38" s="21">
        <f t="shared" si="25"/>
        <v>0.17965147613629559</v>
      </c>
      <c r="BT38" s="21">
        <f t="shared" si="6"/>
        <v>4.7308222049224504</v>
      </c>
      <c r="BU38" s="21">
        <f t="shared" si="26"/>
        <v>3.5331456973471469</v>
      </c>
      <c r="BV38" s="21">
        <f t="shared" si="27"/>
        <v>0.17965147613629559</v>
      </c>
      <c r="BW38" s="21">
        <f t="shared" si="28"/>
        <v>0.17965147613629559</v>
      </c>
      <c r="BX38" s="21">
        <f t="shared" si="29"/>
        <v>0.17965147613629559</v>
      </c>
      <c r="BY38" s="21">
        <f t="shared" si="30"/>
        <v>0.17965147613629559</v>
      </c>
      <c r="BZ38" s="21">
        <f t="shared" si="31"/>
        <v>0.17965147613629559</v>
      </c>
      <c r="CA38" s="21">
        <f t="shared" si="32"/>
        <v>0.41918677765135637</v>
      </c>
      <c r="CB38" s="21">
        <f t="shared" si="33"/>
        <v>0.17965147613629559</v>
      </c>
      <c r="CC38" s="21">
        <f t="shared" si="34"/>
        <v>0</v>
      </c>
      <c r="CD38" s="21">
        <f t="shared" si="35"/>
        <v>0</v>
      </c>
      <c r="CE38" s="21">
        <f t="shared" si="36"/>
        <v>0.17965147613629559</v>
      </c>
      <c r="CF38" s="21">
        <f t="shared" si="37"/>
        <v>0.29941912689382599</v>
      </c>
      <c r="CG38" s="21">
        <f t="shared" si="38"/>
        <v>0.17965147613629559</v>
      </c>
      <c r="CH38" s="21">
        <f t="shared" si="39"/>
        <v>0.95814120606024311</v>
      </c>
      <c r="CI38" s="21">
        <f t="shared" si="40"/>
        <v>0</v>
      </c>
      <c r="CK38" s="21">
        <f t="shared" si="7"/>
        <v>0.29941912689382599</v>
      </c>
      <c r="CM38" s="21">
        <f t="shared" si="8"/>
        <v>1.556979459847895</v>
      </c>
      <c r="CN38" s="21">
        <f t="shared" si="2"/>
        <v>0</v>
      </c>
      <c r="CO38" s="21">
        <f t="shared" si="3"/>
        <v>1.556979459847895</v>
      </c>
      <c r="CQ38" s="22">
        <f t="shared" si="3"/>
        <v>0.83837355530271274</v>
      </c>
      <c r="CS38" s="22">
        <f t="shared" si="3"/>
        <v>1.3174441583328342</v>
      </c>
      <c r="CU38" s="21">
        <v>165.82765768433521</v>
      </c>
    </row>
    <row r="39" spans="1:99" x14ac:dyDescent="0.5">
      <c r="A39" s="24">
        <v>35</v>
      </c>
      <c r="B39" s="1" t="s">
        <v>47</v>
      </c>
      <c r="C39" s="1"/>
      <c r="D39" s="6">
        <v>1027</v>
      </c>
      <c r="E39" s="13">
        <v>346</v>
      </c>
      <c r="F39" s="13">
        <v>91</v>
      </c>
      <c r="G39" s="13">
        <v>47</v>
      </c>
      <c r="H39" s="13">
        <v>38</v>
      </c>
      <c r="I39" s="13">
        <v>30</v>
      </c>
      <c r="J39" s="13">
        <v>102</v>
      </c>
      <c r="K39" s="13">
        <v>87</v>
      </c>
      <c r="L39" s="13">
        <v>68</v>
      </c>
      <c r="M39" s="13">
        <v>16</v>
      </c>
      <c r="N39" s="13">
        <v>25</v>
      </c>
      <c r="O39" s="13">
        <v>284</v>
      </c>
      <c r="P39" s="13">
        <v>5</v>
      </c>
      <c r="Q39" s="13">
        <v>22</v>
      </c>
      <c r="R39" s="13">
        <v>33</v>
      </c>
      <c r="S39" s="13">
        <v>34</v>
      </c>
      <c r="T39" s="13">
        <v>231</v>
      </c>
      <c r="U39" s="13">
        <v>8</v>
      </c>
      <c r="W39" s="6">
        <v>1487</v>
      </c>
      <c r="X39" s="6">
        <v>1011</v>
      </c>
      <c r="Y39" s="6">
        <v>3</v>
      </c>
      <c r="Z39" s="6">
        <v>55</v>
      </c>
      <c r="AA39" s="6">
        <v>29</v>
      </c>
      <c r="AB39" s="6">
        <v>40</v>
      </c>
      <c r="AC39" s="6">
        <v>55</v>
      </c>
      <c r="AD39" s="6">
        <v>154</v>
      </c>
      <c r="AE39" s="6">
        <v>8</v>
      </c>
      <c r="AF39" s="6">
        <v>27</v>
      </c>
      <c r="AG39" s="6">
        <v>3</v>
      </c>
      <c r="AH39" s="6">
        <v>128</v>
      </c>
      <c r="AI39" s="6">
        <v>85</v>
      </c>
      <c r="AJ39" s="6">
        <v>179</v>
      </c>
      <c r="AK39" s="6">
        <v>275</v>
      </c>
      <c r="AL39" s="6">
        <v>3</v>
      </c>
      <c r="AN39" s="9">
        <v>20</v>
      </c>
      <c r="AP39" s="9">
        <v>230</v>
      </c>
      <c r="AQ39" s="9">
        <v>1</v>
      </c>
      <c r="AR39" s="9">
        <f t="shared" si="4"/>
        <v>231</v>
      </c>
      <c r="AT39" s="9">
        <v>95</v>
      </c>
      <c r="AV39" s="9">
        <v>208</v>
      </c>
      <c r="AX39" s="18">
        <v>165804</v>
      </c>
      <c r="AZ39" s="1"/>
      <c r="BA39" s="21">
        <f t="shared" si="5"/>
        <v>6.1940604569250439</v>
      </c>
      <c r="BB39" s="21">
        <f t="shared" si="9"/>
        <v>2.0868012834431013</v>
      </c>
      <c r="BC39" s="21">
        <f t="shared" si="10"/>
        <v>0.54884079998070012</v>
      </c>
      <c r="BD39" s="21">
        <f t="shared" si="11"/>
        <v>0.28346722636365834</v>
      </c>
      <c r="BE39" s="21">
        <f t="shared" si="12"/>
        <v>0.22918626812380885</v>
      </c>
      <c r="BF39" s="21">
        <f t="shared" si="13"/>
        <v>0.18093652746616487</v>
      </c>
      <c r="BG39" s="21">
        <f t="shared" si="14"/>
        <v>0.61518419338496055</v>
      </c>
      <c r="BH39" s="21">
        <f t="shared" si="15"/>
        <v>0.52471592965187808</v>
      </c>
      <c r="BI39" s="21">
        <f t="shared" si="16"/>
        <v>0.41012279558997367</v>
      </c>
      <c r="BJ39" s="21">
        <f t="shared" si="17"/>
        <v>9.6499481315287933E-2</v>
      </c>
      <c r="BK39" s="21">
        <f t="shared" si="18"/>
        <v>0.1507804395551374</v>
      </c>
      <c r="BL39" s="21">
        <f t="shared" si="19"/>
        <v>1.7128657933463607</v>
      </c>
      <c r="BM39" s="21">
        <f t="shared" si="20"/>
        <v>3.0156087911027477E-2</v>
      </c>
      <c r="BN39" s="21">
        <f t="shared" si="21"/>
        <v>0.13268678680852089</v>
      </c>
      <c r="BO39" s="21">
        <f t="shared" si="22"/>
        <v>0.19903018021278135</v>
      </c>
      <c r="BP39" s="21">
        <f t="shared" si="23"/>
        <v>0.20506139779498683</v>
      </c>
      <c r="BQ39" s="21">
        <f t="shared" si="24"/>
        <v>1.3932112614894696</v>
      </c>
      <c r="BR39" s="21">
        <f t="shared" si="25"/>
        <v>4.8249740657643966E-2</v>
      </c>
      <c r="BT39" s="21">
        <f t="shared" si="6"/>
        <v>8.9684205447395726</v>
      </c>
      <c r="BU39" s="21">
        <f t="shared" si="26"/>
        <v>6.0975609756097562</v>
      </c>
      <c r="BV39" s="21">
        <f t="shared" si="27"/>
        <v>1.8093652746616489E-2</v>
      </c>
      <c r="BW39" s="21">
        <f t="shared" si="28"/>
        <v>0.33171696702130227</v>
      </c>
      <c r="BX39" s="21">
        <f t="shared" si="29"/>
        <v>0.17490530988395936</v>
      </c>
      <c r="BY39" s="21">
        <f t="shared" si="30"/>
        <v>0.24124870328821982</v>
      </c>
      <c r="BZ39" s="21">
        <f t="shared" si="31"/>
        <v>0.33171696702130227</v>
      </c>
      <c r="CA39" s="21">
        <f t="shared" si="32"/>
        <v>0.92880750765964637</v>
      </c>
      <c r="CB39" s="21">
        <f t="shared" si="33"/>
        <v>4.8249740657643966E-2</v>
      </c>
      <c r="CC39" s="21">
        <f t="shared" si="34"/>
        <v>0.16284287471954839</v>
      </c>
      <c r="CD39" s="21">
        <f t="shared" si="35"/>
        <v>1.8093652746616489E-2</v>
      </c>
      <c r="CE39" s="21">
        <f t="shared" si="36"/>
        <v>0.77199585052230346</v>
      </c>
      <c r="CF39" s="21">
        <f t="shared" si="37"/>
        <v>0.51265349448746711</v>
      </c>
      <c r="CG39" s="21">
        <f t="shared" si="38"/>
        <v>1.0795879472147838</v>
      </c>
      <c r="CH39" s="21">
        <f t="shared" si="39"/>
        <v>1.6585848351065113</v>
      </c>
      <c r="CI39" s="21">
        <f t="shared" si="40"/>
        <v>1.8093652746616489E-2</v>
      </c>
      <c r="CK39" s="21">
        <f t="shared" si="7"/>
        <v>0.12062435164410991</v>
      </c>
      <c r="CM39" s="21">
        <f t="shared" si="8"/>
        <v>1.3871800439072639</v>
      </c>
      <c r="CN39" s="21">
        <f t="shared" si="2"/>
        <v>6.0312175822054958E-3</v>
      </c>
      <c r="CO39" s="21">
        <f t="shared" si="3"/>
        <v>1.3932112614894696</v>
      </c>
      <c r="CQ39" s="22">
        <f t="shared" si="3"/>
        <v>0.57296567030952217</v>
      </c>
      <c r="CS39" s="22">
        <f t="shared" si="3"/>
        <v>1.254493257098743</v>
      </c>
      <c r="CU39" s="21">
        <v>401.09269365723611</v>
      </c>
    </row>
    <row r="40" spans="1:99" x14ac:dyDescent="0.5">
      <c r="A40" s="24">
        <v>36</v>
      </c>
      <c r="B40" s="1" t="s">
        <v>48</v>
      </c>
      <c r="C40" s="1"/>
      <c r="D40" s="6">
        <v>1032</v>
      </c>
      <c r="E40" s="13">
        <v>598</v>
      </c>
      <c r="F40" s="13">
        <v>94</v>
      </c>
      <c r="G40" s="13">
        <v>59</v>
      </c>
      <c r="H40" s="13">
        <v>52</v>
      </c>
      <c r="I40" s="13">
        <v>53</v>
      </c>
      <c r="J40" s="13">
        <v>113</v>
      </c>
      <c r="K40" s="13">
        <v>106</v>
      </c>
      <c r="L40" s="13">
        <v>47</v>
      </c>
      <c r="M40" s="13">
        <v>10</v>
      </c>
      <c r="N40" s="13">
        <v>49</v>
      </c>
      <c r="O40" s="13">
        <v>291</v>
      </c>
      <c r="P40" s="13">
        <v>3</v>
      </c>
      <c r="Q40" s="13">
        <v>21</v>
      </c>
      <c r="R40" s="13">
        <v>15</v>
      </c>
      <c r="S40" s="13">
        <v>28</v>
      </c>
      <c r="T40" s="13">
        <v>289</v>
      </c>
      <c r="U40" s="13">
        <v>13</v>
      </c>
      <c r="W40" s="6">
        <v>1744</v>
      </c>
      <c r="X40" s="6">
        <v>1149</v>
      </c>
      <c r="Y40" s="6">
        <v>3</v>
      </c>
      <c r="Z40" s="6">
        <v>33</v>
      </c>
      <c r="AA40" s="6">
        <v>27</v>
      </c>
      <c r="AB40" s="6">
        <v>25</v>
      </c>
      <c r="AC40" s="6">
        <v>37</v>
      </c>
      <c r="AD40" s="6">
        <v>206</v>
      </c>
      <c r="AE40" s="6">
        <v>5</v>
      </c>
      <c r="AF40" s="6">
        <v>11</v>
      </c>
      <c r="AG40" s="6">
        <v>3</v>
      </c>
      <c r="AH40" s="6">
        <v>184</v>
      </c>
      <c r="AI40" s="6">
        <v>145</v>
      </c>
      <c r="AJ40" s="6">
        <v>264</v>
      </c>
      <c r="AK40" s="6">
        <v>275</v>
      </c>
      <c r="AL40" s="6">
        <v>0</v>
      </c>
      <c r="AN40" s="9">
        <v>14</v>
      </c>
      <c r="AP40" s="9">
        <v>250</v>
      </c>
      <c r="AQ40" s="9">
        <v>1</v>
      </c>
      <c r="AR40" s="9">
        <f t="shared" si="4"/>
        <v>251</v>
      </c>
      <c r="AT40" s="9">
        <v>103</v>
      </c>
      <c r="AV40" s="9">
        <v>197</v>
      </c>
      <c r="AX40" s="18">
        <v>164553</v>
      </c>
      <c r="AZ40" s="1"/>
      <c r="BA40" s="21">
        <f t="shared" si="5"/>
        <v>6.2715356146651837</v>
      </c>
      <c r="BB40" s="21">
        <f t="shared" si="9"/>
        <v>3.6340874976451354</v>
      </c>
      <c r="BC40" s="21">
        <f t="shared" si="10"/>
        <v>0.57124452304120854</v>
      </c>
      <c r="BD40" s="21">
        <f t="shared" si="11"/>
        <v>0.35854709424926923</v>
      </c>
      <c r="BE40" s="21">
        <f t="shared" si="12"/>
        <v>0.31600760849088139</v>
      </c>
      <c r="BF40" s="21">
        <f t="shared" si="13"/>
        <v>0.32208467788493678</v>
      </c>
      <c r="BG40" s="21">
        <f t="shared" si="14"/>
        <v>0.68670884152826139</v>
      </c>
      <c r="BH40" s="21">
        <f t="shared" si="15"/>
        <v>0.64416935576987355</v>
      </c>
      <c r="BI40" s="21">
        <f t="shared" si="16"/>
        <v>0.28562226152060427</v>
      </c>
      <c r="BJ40" s="21">
        <f t="shared" si="17"/>
        <v>6.0770693940554101E-2</v>
      </c>
      <c r="BK40" s="21">
        <f t="shared" si="18"/>
        <v>0.29777640030871516</v>
      </c>
      <c r="BL40" s="21">
        <f t="shared" si="19"/>
        <v>1.7684271936701246</v>
      </c>
      <c r="BM40" s="21">
        <f t="shared" si="20"/>
        <v>1.8231208182166232E-2</v>
      </c>
      <c r="BN40" s="21">
        <f t="shared" si="21"/>
        <v>0.1276184572751636</v>
      </c>
      <c r="BO40" s="21">
        <f t="shared" si="22"/>
        <v>9.1156040910831168E-2</v>
      </c>
      <c r="BP40" s="21">
        <f t="shared" si="23"/>
        <v>0.1701579430335515</v>
      </c>
      <c r="BQ40" s="21">
        <f t="shared" si="24"/>
        <v>1.7562730548820136</v>
      </c>
      <c r="BR40" s="21">
        <f t="shared" si="25"/>
        <v>7.9001902122720347E-2</v>
      </c>
      <c r="BT40" s="21">
        <f t="shared" si="6"/>
        <v>10.598409023232636</v>
      </c>
      <c r="BU40" s="21">
        <f t="shared" si="26"/>
        <v>6.9825527337696673</v>
      </c>
      <c r="BV40" s="21">
        <f t="shared" si="27"/>
        <v>1.8231208182166232E-2</v>
      </c>
      <c r="BW40" s="21">
        <f t="shared" si="28"/>
        <v>0.20054329000382856</v>
      </c>
      <c r="BX40" s="21">
        <f t="shared" si="29"/>
        <v>0.16408087363949611</v>
      </c>
      <c r="BY40" s="21">
        <f t="shared" si="30"/>
        <v>0.15192673485138528</v>
      </c>
      <c r="BZ40" s="21">
        <f t="shared" si="31"/>
        <v>0.22485156758005018</v>
      </c>
      <c r="CA40" s="21">
        <f t="shared" si="32"/>
        <v>1.2518762951754145</v>
      </c>
      <c r="CB40" s="21">
        <f t="shared" si="33"/>
        <v>3.038534697027705E-2</v>
      </c>
      <c r="CC40" s="21">
        <f t="shared" si="34"/>
        <v>6.6847763334609511E-2</v>
      </c>
      <c r="CD40" s="21">
        <f t="shared" si="35"/>
        <v>1.8231208182166232E-2</v>
      </c>
      <c r="CE40" s="21">
        <f t="shared" si="36"/>
        <v>1.1181807685061955</v>
      </c>
      <c r="CF40" s="21">
        <f t="shared" si="37"/>
        <v>0.88117506213803454</v>
      </c>
      <c r="CG40" s="21">
        <f t="shared" si="38"/>
        <v>1.6043463200306285</v>
      </c>
      <c r="CH40" s="21">
        <f t="shared" si="39"/>
        <v>1.6711940833652379</v>
      </c>
      <c r="CI40" s="21">
        <f t="shared" si="40"/>
        <v>0</v>
      </c>
      <c r="CK40" s="21">
        <f t="shared" si="7"/>
        <v>8.507897151677575E-2</v>
      </c>
      <c r="CM40" s="21">
        <f t="shared" si="8"/>
        <v>1.5192673485138526</v>
      </c>
      <c r="CN40" s="21">
        <f t="shared" si="2"/>
        <v>6.0770693940554107E-3</v>
      </c>
      <c r="CO40" s="21">
        <f t="shared" si="3"/>
        <v>1.5253444179079081</v>
      </c>
      <c r="CQ40" s="22">
        <f t="shared" si="3"/>
        <v>0.62593814758770727</v>
      </c>
      <c r="CS40" s="22">
        <f t="shared" si="3"/>
        <v>1.1971826706289159</v>
      </c>
      <c r="CU40" s="21">
        <v>788.38852658540577</v>
      </c>
    </row>
    <row r="41" spans="1:99" x14ac:dyDescent="0.5">
      <c r="A41" s="24">
        <v>37</v>
      </c>
      <c r="B41" s="1" t="s">
        <v>49</v>
      </c>
      <c r="C41" s="1"/>
      <c r="D41" s="6">
        <v>1071</v>
      </c>
      <c r="E41" s="13">
        <v>594</v>
      </c>
      <c r="F41" s="13">
        <v>131</v>
      </c>
      <c r="G41" s="13">
        <v>90</v>
      </c>
      <c r="H41" s="13">
        <v>43</v>
      </c>
      <c r="I41" s="13">
        <v>46</v>
      </c>
      <c r="J41" s="13">
        <v>55</v>
      </c>
      <c r="K41" s="13">
        <v>168</v>
      </c>
      <c r="L41" s="13">
        <v>40</v>
      </c>
      <c r="M41" s="13">
        <v>8</v>
      </c>
      <c r="N41" s="13">
        <v>9</v>
      </c>
      <c r="O41" s="13">
        <v>333</v>
      </c>
      <c r="P41" s="13">
        <v>13</v>
      </c>
      <c r="Q41" s="13">
        <v>23</v>
      </c>
      <c r="R41" s="13">
        <v>23</v>
      </c>
      <c r="S41" s="13">
        <v>15</v>
      </c>
      <c r="T41" s="13">
        <v>264</v>
      </c>
      <c r="U41" s="13">
        <v>14</v>
      </c>
      <c r="W41" s="6">
        <v>773</v>
      </c>
      <c r="X41" s="6">
        <v>377</v>
      </c>
      <c r="Y41" s="6">
        <v>3</v>
      </c>
      <c r="Z41" s="6">
        <v>65</v>
      </c>
      <c r="AA41" s="6">
        <v>46</v>
      </c>
      <c r="AB41" s="6">
        <v>56</v>
      </c>
      <c r="AC41" s="6">
        <v>54</v>
      </c>
      <c r="AD41" s="6">
        <v>95</v>
      </c>
      <c r="AE41" s="6">
        <v>0</v>
      </c>
      <c r="AF41" s="6">
        <v>3</v>
      </c>
      <c r="AG41" s="6">
        <v>3</v>
      </c>
      <c r="AH41" s="6">
        <v>96</v>
      </c>
      <c r="AI41" s="6">
        <v>35</v>
      </c>
      <c r="AJ41" s="6">
        <v>86</v>
      </c>
      <c r="AK41" s="6">
        <v>224</v>
      </c>
      <c r="AL41" s="6">
        <v>3</v>
      </c>
      <c r="AN41" s="9">
        <v>13</v>
      </c>
      <c r="AP41" s="9">
        <v>165</v>
      </c>
      <c r="AQ41" s="9">
        <v>3</v>
      </c>
      <c r="AR41" s="9">
        <f t="shared" si="4"/>
        <v>168</v>
      </c>
      <c r="AT41" s="9">
        <v>121</v>
      </c>
      <c r="AV41" s="9">
        <v>248</v>
      </c>
      <c r="AX41" s="18">
        <v>75553</v>
      </c>
      <c r="AZ41" s="1"/>
      <c r="BA41" s="21">
        <f t="shared" si="5"/>
        <v>14.175479464746601</v>
      </c>
      <c r="BB41" s="21">
        <f t="shared" si="9"/>
        <v>7.8620306275065177</v>
      </c>
      <c r="BC41" s="21">
        <f t="shared" si="10"/>
        <v>1.7338821754265219</v>
      </c>
      <c r="BD41" s="21">
        <f t="shared" si="11"/>
        <v>1.191216761743412</v>
      </c>
      <c r="BE41" s="21">
        <f t="shared" si="12"/>
        <v>0.5691368972774079</v>
      </c>
      <c r="BF41" s="21">
        <f t="shared" si="13"/>
        <v>0.60884412266885501</v>
      </c>
      <c r="BG41" s="21">
        <f t="shared" si="14"/>
        <v>0.72796579884319612</v>
      </c>
      <c r="BH41" s="21">
        <f t="shared" si="15"/>
        <v>2.2236046219210355</v>
      </c>
      <c r="BI41" s="21">
        <f t="shared" si="16"/>
        <v>0.5294296718859608</v>
      </c>
      <c r="BJ41" s="21">
        <f t="shared" si="17"/>
        <v>0.10588593437719218</v>
      </c>
      <c r="BK41" s="21">
        <f t="shared" si="18"/>
        <v>0.11912167617434119</v>
      </c>
      <c r="BL41" s="21">
        <f t="shared" si="19"/>
        <v>4.4075020184506242</v>
      </c>
      <c r="BM41" s="21">
        <f t="shared" si="20"/>
        <v>0.17206464336293725</v>
      </c>
      <c r="BN41" s="21">
        <f t="shared" si="21"/>
        <v>0.30442206133442751</v>
      </c>
      <c r="BO41" s="21">
        <f t="shared" si="22"/>
        <v>0.30442206133442751</v>
      </c>
      <c r="BP41" s="21">
        <f t="shared" si="23"/>
        <v>0.19853612695723533</v>
      </c>
      <c r="BQ41" s="21">
        <f t="shared" si="24"/>
        <v>3.4942358344473416</v>
      </c>
      <c r="BR41" s="21">
        <f t="shared" si="25"/>
        <v>0.18530038516008629</v>
      </c>
      <c r="BT41" s="21">
        <f t="shared" si="6"/>
        <v>10.231228409196193</v>
      </c>
      <c r="BU41" s="21">
        <f t="shared" si="26"/>
        <v>4.9898746575251813</v>
      </c>
      <c r="BV41" s="21">
        <f t="shared" si="27"/>
        <v>3.9707225391447061E-2</v>
      </c>
      <c r="BW41" s="21">
        <f t="shared" si="28"/>
        <v>0.86032321681468638</v>
      </c>
      <c r="BX41" s="21">
        <f t="shared" si="29"/>
        <v>0.60884412266885501</v>
      </c>
      <c r="BY41" s="21">
        <f t="shared" si="30"/>
        <v>0.74120154064034516</v>
      </c>
      <c r="BZ41" s="21">
        <f t="shared" si="31"/>
        <v>0.7147300570460472</v>
      </c>
      <c r="CA41" s="21">
        <f t="shared" si="32"/>
        <v>1.257395470729157</v>
      </c>
      <c r="CB41" s="21">
        <f t="shared" si="33"/>
        <v>0</v>
      </c>
      <c r="CC41" s="21">
        <f t="shared" si="34"/>
        <v>3.9707225391447061E-2</v>
      </c>
      <c r="CD41" s="21">
        <f t="shared" si="35"/>
        <v>3.9707225391447061E-2</v>
      </c>
      <c r="CE41" s="21">
        <f t="shared" si="36"/>
        <v>1.270631212526306</v>
      </c>
      <c r="CF41" s="21">
        <f t="shared" si="37"/>
        <v>0.46325096290021572</v>
      </c>
      <c r="CG41" s="21">
        <f t="shared" si="38"/>
        <v>1.1382737945548158</v>
      </c>
      <c r="CH41" s="21">
        <f t="shared" si="39"/>
        <v>2.9648061625613806</v>
      </c>
      <c r="CI41" s="21">
        <f t="shared" si="40"/>
        <v>3.9707225391447061E-2</v>
      </c>
      <c r="CK41" s="21">
        <f t="shared" si="7"/>
        <v>0.17206464336293725</v>
      </c>
      <c r="CM41" s="21">
        <f t="shared" si="8"/>
        <v>2.1838973965295883</v>
      </c>
      <c r="CN41" s="21">
        <f t="shared" si="2"/>
        <v>3.9707225391447061E-2</v>
      </c>
      <c r="CO41" s="21">
        <f t="shared" si="3"/>
        <v>2.2236046219210355</v>
      </c>
      <c r="CQ41" s="22">
        <f t="shared" si="3"/>
        <v>1.6015247574550315</v>
      </c>
      <c r="CS41" s="22">
        <f t="shared" si="3"/>
        <v>3.2824639656929571</v>
      </c>
      <c r="CU41" s="21">
        <v>1538.5628663636962</v>
      </c>
    </row>
    <row r="42" spans="1:99" x14ac:dyDescent="0.5">
      <c r="A42" s="24">
        <v>38</v>
      </c>
      <c r="B42" s="1" t="s">
        <v>50</v>
      </c>
      <c r="C42" s="1"/>
      <c r="D42" s="6">
        <v>48</v>
      </c>
      <c r="E42" s="13">
        <v>32</v>
      </c>
      <c r="F42" s="13">
        <v>3</v>
      </c>
      <c r="G42" s="13">
        <v>3</v>
      </c>
      <c r="H42" s="13">
        <v>3</v>
      </c>
      <c r="I42" s="13">
        <v>3</v>
      </c>
      <c r="J42" s="13">
        <v>3</v>
      </c>
      <c r="K42" s="13">
        <v>5</v>
      </c>
      <c r="L42" s="13">
        <v>0</v>
      </c>
      <c r="M42" s="13">
        <v>0</v>
      </c>
      <c r="N42" s="13">
        <v>3</v>
      </c>
      <c r="O42" s="13">
        <v>7</v>
      </c>
      <c r="P42" s="13">
        <v>0</v>
      </c>
      <c r="Q42" s="13">
        <v>3</v>
      </c>
      <c r="R42" s="13">
        <v>0</v>
      </c>
      <c r="S42" s="13">
        <v>3</v>
      </c>
      <c r="T42" s="13">
        <v>13</v>
      </c>
      <c r="U42" s="13">
        <v>3</v>
      </c>
      <c r="W42" s="6">
        <v>60</v>
      </c>
      <c r="X42" s="6">
        <v>43</v>
      </c>
      <c r="Y42" s="6">
        <v>3</v>
      </c>
      <c r="Z42" s="6">
        <v>5</v>
      </c>
      <c r="AA42" s="6">
        <v>6</v>
      </c>
      <c r="AB42" s="6">
        <v>3</v>
      </c>
      <c r="AC42" s="6">
        <v>3</v>
      </c>
      <c r="AD42" s="6">
        <v>5</v>
      </c>
      <c r="AE42" s="6">
        <v>0</v>
      </c>
      <c r="AF42" s="6">
        <v>0</v>
      </c>
      <c r="AG42" s="6">
        <v>0</v>
      </c>
      <c r="AH42" s="6">
        <v>5</v>
      </c>
      <c r="AI42" s="6">
        <v>3</v>
      </c>
      <c r="AJ42" s="6">
        <v>3</v>
      </c>
      <c r="AK42" s="6">
        <v>9</v>
      </c>
      <c r="AL42" s="6">
        <v>0</v>
      </c>
      <c r="AN42" s="9">
        <v>5</v>
      </c>
      <c r="AP42" s="9">
        <v>23</v>
      </c>
      <c r="AQ42" s="9">
        <v>0</v>
      </c>
      <c r="AR42" s="9">
        <f t="shared" si="4"/>
        <v>23</v>
      </c>
      <c r="AT42" s="9">
        <v>5</v>
      </c>
      <c r="AV42" s="9">
        <v>15</v>
      </c>
      <c r="AX42" s="18">
        <v>7502</v>
      </c>
      <c r="AZ42" s="1"/>
      <c r="BA42" s="21">
        <f t="shared" si="5"/>
        <v>6.3982937883231132</v>
      </c>
      <c r="BB42" s="21">
        <f t="shared" si="9"/>
        <v>4.2655291922154088</v>
      </c>
      <c r="BC42" s="21">
        <f t="shared" si="10"/>
        <v>0.39989336177019458</v>
      </c>
      <c r="BD42" s="21">
        <f t="shared" si="11"/>
        <v>0.39989336177019458</v>
      </c>
      <c r="BE42" s="21">
        <f t="shared" si="12"/>
        <v>0.39989336177019458</v>
      </c>
      <c r="BF42" s="21">
        <f t="shared" si="13"/>
        <v>0.39989336177019458</v>
      </c>
      <c r="BG42" s="21">
        <f t="shared" si="14"/>
        <v>0.39989336177019458</v>
      </c>
      <c r="BH42" s="21">
        <f t="shared" si="15"/>
        <v>0.66648893628365768</v>
      </c>
      <c r="BI42" s="21">
        <f t="shared" si="16"/>
        <v>0</v>
      </c>
      <c r="BJ42" s="21">
        <f t="shared" si="17"/>
        <v>0</v>
      </c>
      <c r="BK42" s="21">
        <f t="shared" si="18"/>
        <v>0.39989336177019458</v>
      </c>
      <c r="BL42" s="21">
        <f t="shared" si="19"/>
        <v>0.93308451079712074</v>
      </c>
      <c r="BM42" s="21">
        <f t="shared" si="20"/>
        <v>0</v>
      </c>
      <c r="BN42" s="21">
        <f t="shared" si="21"/>
        <v>0.39989336177019458</v>
      </c>
      <c r="BO42" s="21">
        <f t="shared" si="22"/>
        <v>0</v>
      </c>
      <c r="BP42" s="21">
        <f t="shared" si="23"/>
        <v>0.39989336177019458</v>
      </c>
      <c r="BQ42" s="21">
        <f t="shared" si="24"/>
        <v>1.7328712343375101</v>
      </c>
      <c r="BR42" s="21">
        <f t="shared" si="25"/>
        <v>0.39989336177019458</v>
      </c>
      <c r="BT42" s="21">
        <f t="shared" si="6"/>
        <v>7.9978672354038931</v>
      </c>
      <c r="BU42" s="21">
        <f t="shared" si="26"/>
        <v>5.7318048520394562</v>
      </c>
      <c r="BV42" s="21">
        <f t="shared" si="27"/>
        <v>0.39989336177019458</v>
      </c>
      <c r="BW42" s="21">
        <f t="shared" si="28"/>
        <v>0.66648893628365768</v>
      </c>
      <c r="BX42" s="21">
        <f t="shared" si="29"/>
        <v>0.79978672354038916</v>
      </c>
      <c r="BY42" s="21">
        <f t="shared" si="30"/>
        <v>0.39989336177019458</v>
      </c>
      <c r="BZ42" s="21">
        <f t="shared" si="31"/>
        <v>0.39989336177019458</v>
      </c>
      <c r="CA42" s="21">
        <f t="shared" si="32"/>
        <v>0.66648893628365768</v>
      </c>
      <c r="CB42" s="21">
        <f t="shared" si="33"/>
        <v>0</v>
      </c>
      <c r="CC42" s="21">
        <f t="shared" si="34"/>
        <v>0</v>
      </c>
      <c r="CD42" s="21">
        <f t="shared" si="35"/>
        <v>0</v>
      </c>
      <c r="CE42" s="21">
        <f t="shared" si="36"/>
        <v>0.66648893628365768</v>
      </c>
      <c r="CF42" s="21">
        <f t="shared" si="37"/>
        <v>0.39989336177019458</v>
      </c>
      <c r="CG42" s="21">
        <f t="shared" si="38"/>
        <v>0.39989336177019458</v>
      </c>
      <c r="CH42" s="21">
        <f t="shared" si="39"/>
        <v>1.1996800853105838</v>
      </c>
      <c r="CI42" s="21">
        <f t="shared" si="40"/>
        <v>0</v>
      </c>
      <c r="CK42" s="21">
        <f t="shared" si="7"/>
        <v>0.66648893628365768</v>
      </c>
      <c r="CM42" s="21">
        <f t="shared" si="8"/>
        <v>3.0658491069048255</v>
      </c>
      <c r="CN42" s="21">
        <f t="shared" si="2"/>
        <v>0</v>
      </c>
      <c r="CO42" s="21">
        <f t="shared" si="3"/>
        <v>3.0658491069048255</v>
      </c>
      <c r="CQ42" s="22">
        <f t="shared" si="3"/>
        <v>0.66648893628365768</v>
      </c>
      <c r="CS42" s="22">
        <f t="shared" si="3"/>
        <v>1.9994668088509733</v>
      </c>
      <c r="CU42" s="21">
        <v>321.15616218386191</v>
      </c>
    </row>
    <row r="43" spans="1:99" x14ac:dyDescent="0.5">
      <c r="A43" s="24">
        <v>39</v>
      </c>
      <c r="B43" s="1" t="s">
        <v>51</v>
      </c>
      <c r="C43" s="1"/>
      <c r="D43" s="6">
        <v>270</v>
      </c>
      <c r="E43" s="13">
        <v>164</v>
      </c>
      <c r="F43" s="13">
        <v>16</v>
      </c>
      <c r="G43" s="13">
        <v>18</v>
      </c>
      <c r="H43" s="13">
        <v>24</v>
      </c>
      <c r="I43" s="13">
        <v>13</v>
      </c>
      <c r="J43" s="13">
        <v>32</v>
      </c>
      <c r="K43" s="13">
        <v>23</v>
      </c>
      <c r="L43" s="13">
        <v>9</v>
      </c>
      <c r="M43" s="13">
        <v>3</v>
      </c>
      <c r="N43" s="13">
        <v>3</v>
      </c>
      <c r="O43" s="13">
        <v>54</v>
      </c>
      <c r="P43" s="13">
        <v>0</v>
      </c>
      <c r="Q43" s="13">
        <v>5</v>
      </c>
      <c r="R43" s="13">
        <v>6</v>
      </c>
      <c r="S43" s="13">
        <v>7</v>
      </c>
      <c r="T43" s="13">
        <v>88</v>
      </c>
      <c r="U43" s="13">
        <v>3</v>
      </c>
      <c r="W43" s="6">
        <v>226</v>
      </c>
      <c r="X43" s="6">
        <v>155</v>
      </c>
      <c r="Y43" s="6">
        <v>3</v>
      </c>
      <c r="Z43" s="6">
        <v>7</v>
      </c>
      <c r="AA43" s="6">
        <v>3</v>
      </c>
      <c r="AB43" s="6">
        <v>12</v>
      </c>
      <c r="AC43" s="6">
        <v>11</v>
      </c>
      <c r="AD43" s="6">
        <v>15</v>
      </c>
      <c r="AE43" s="6">
        <v>0</v>
      </c>
      <c r="AF43" s="6">
        <v>0</v>
      </c>
      <c r="AG43" s="6">
        <v>0</v>
      </c>
      <c r="AH43" s="6">
        <v>16</v>
      </c>
      <c r="AI43" s="6">
        <v>15</v>
      </c>
      <c r="AJ43" s="6">
        <v>13</v>
      </c>
      <c r="AK43" s="6">
        <v>54</v>
      </c>
      <c r="AL43" s="6">
        <v>0</v>
      </c>
      <c r="AN43" s="9">
        <v>11</v>
      </c>
      <c r="AP43" s="9">
        <v>78</v>
      </c>
      <c r="AQ43" s="9">
        <v>2</v>
      </c>
      <c r="AR43" s="9">
        <f t="shared" si="4"/>
        <v>80</v>
      </c>
      <c r="AT43" s="9">
        <v>24</v>
      </c>
      <c r="AV43" s="9">
        <v>48</v>
      </c>
      <c r="AX43" s="18">
        <v>50230</v>
      </c>
      <c r="AZ43" s="1"/>
      <c r="BA43" s="21">
        <f t="shared" si="5"/>
        <v>5.3752737407923554</v>
      </c>
      <c r="BB43" s="21">
        <f t="shared" si="9"/>
        <v>3.2649810869998008</v>
      </c>
      <c r="BC43" s="21">
        <f t="shared" si="10"/>
        <v>0.31853474019510253</v>
      </c>
      <c r="BD43" s="21">
        <f t="shared" si="11"/>
        <v>0.35835158271949036</v>
      </c>
      <c r="BE43" s="21">
        <f t="shared" si="12"/>
        <v>0.47780211029265379</v>
      </c>
      <c r="BF43" s="21">
        <f t="shared" si="13"/>
        <v>0.25880947640852081</v>
      </c>
      <c r="BG43" s="21">
        <f t="shared" si="14"/>
        <v>0.63706948039020506</v>
      </c>
      <c r="BH43" s="21">
        <f t="shared" si="15"/>
        <v>0.45789368903045985</v>
      </c>
      <c r="BI43" s="21">
        <f t="shared" si="16"/>
        <v>0.17917579135974518</v>
      </c>
      <c r="BJ43" s="21">
        <f t="shared" si="17"/>
        <v>5.9725263786581724E-2</v>
      </c>
      <c r="BK43" s="21">
        <f t="shared" si="18"/>
        <v>5.9725263786581724E-2</v>
      </c>
      <c r="BL43" s="21">
        <f t="shared" si="19"/>
        <v>1.0750547481584711</v>
      </c>
      <c r="BM43" s="21">
        <f t="shared" si="20"/>
        <v>0</v>
      </c>
      <c r="BN43" s="21">
        <f t="shared" si="21"/>
        <v>9.9542106310969533E-2</v>
      </c>
      <c r="BO43" s="21">
        <f t="shared" si="22"/>
        <v>0.11945052757316345</v>
      </c>
      <c r="BP43" s="21">
        <f t="shared" si="23"/>
        <v>0.13935894883535735</v>
      </c>
      <c r="BQ43" s="21">
        <f t="shared" si="24"/>
        <v>1.7519410710730638</v>
      </c>
      <c r="BR43" s="21">
        <f t="shared" si="25"/>
        <v>5.9725263786581724E-2</v>
      </c>
      <c r="BT43" s="21">
        <f t="shared" si="6"/>
        <v>4.4993032052558233</v>
      </c>
      <c r="BU43" s="21">
        <f t="shared" si="26"/>
        <v>3.0858052956400557</v>
      </c>
      <c r="BV43" s="21">
        <f t="shared" si="27"/>
        <v>5.9725263786581724E-2</v>
      </c>
      <c r="BW43" s="21">
        <f t="shared" si="28"/>
        <v>0.13935894883535735</v>
      </c>
      <c r="BX43" s="21">
        <f t="shared" si="29"/>
        <v>5.9725263786581724E-2</v>
      </c>
      <c r="BY43" s="21">
        <f t="shared" si="30"/>
        <v>0.2389010551463269</v>
      </c>
      <c r="BZ43" s="21">
        <f t="shared" si="31"/>
        <v>0.21899263388413298</v>
      </c>
      <c r="CA43" s="21">
        <f t="shared" si="32"/>
        <v>0.29862631893290864</v>
      </c>
      <c r="CB43" s="21">
        <f t="shared" si="33"/>
        <v>0</v>
      </c>
      <c r="CC43" s="21">
        <f t="shared" si="34"/>
        <v>0</v>
      </c>
      <c r="CD43" s="21">
        <f t="shared" si="35"/>
        <v>0</v>
      </c>
      <c r="CE43" s="21">
        <f t="shared" si="36"/>
        <v>0.31853474019510253</v>
      </c>
      <c r="CF43" s="21">
        <f t="shared" si="37"/>
        <v>0.29862631893290864</v>
      </c>
      <c r="CG43" s="21">
        <f t="shared" si="38"/>
        <v>0.25880947640852081</v>
      </c>
      <c r="CH43" s="21">
        <f t="shared" si="39"/>
        <v>1.0750547481584711</v>
      </c>
      <c r="CI43" s="21">
        <f t="shared" si="40"/>
        <v>0</v>
      </c>
      <c r="CK43" s="21">
        <f t="shared" si="7"/>
        <v>0.21899263388413298</v>
      </c>
      <c r="CM43" s="21">
        <f t="shared" si="8"/>
        <v>1.5528568584511249</v>
      </c>
      <c r="CN43" s="21">
        <f t="shared" si="2"/>
        <v>3.9816842524387816E-2</v>
      </c>
      <c r="CO43" s="21">
        <f t="shared" si="3"/>
        <v>1.5926737009755125</v>
      </c>
      <c r="CQ43" s="22">
        <f t="shared" si="3"/>
        <v>0.47780211029265379</v>
      </c>
      <c r="CS43" s="22">
        <f t="shared" si="3"/>
        <v>0.95560422058530758</v>
      </c>
      <c r="CU43" s="21">
        <v>406.11328010044929</v>
      </c>
    </row>
    <row r="44" spans="1:99" x14ac:dyDescent="0.5">
      <c r="A44" s="24">
        <v>40</v>
      </c>
      <c r="B44" s="1" t="s">
        <v>52</v>
      </c>
      <c r="C44" s="1"/>
      <c r="D44" s="6">
        <v>435</v>
      </c>
      <c r="E44" s="13">
        <v>256</v>
      </c>
      <c r="F44" s="13">
        <v>34</v>
      </c>
      <c r="G44" s="13">
        <v>31</v>
      </c>
      <c r="H44" s="13">
        <v>25</v>
      </c>
      <c r="I44" s="13">
        <v>15</v>
      </c>
      <c r="J44" s="13">
        <v>46</v>
      </c>
      <c r="K44" s="13">
        <v>43</v>
      </c>
      <c r="L44" s="13">
        <v>23</v>
      </c>
      <c r="M44" s="13">
        <v>7</v>
      </c>
      <c r="N44" s="13">
        <v>6</v>
      </c>
      <c r="O44" s="13">
        <v>122</v>
      </c>
      <c r="P44" s="13">
        <v>13</v>
      </c>
      <c r="Q44" s="13">
        <v>0</v>
      </c>
      <c r="R44" s="13">
        <v>9</v>
      </c>
      <c r="S44" s="13">
        <v>10</v>
      </c>
      <c r="T44" s="13">
        <v>122</v>
      </c>
      <c r="U44" s="13">
        <v>3</v>
      </c>
      <c r="W44" s="6">
        <v>997</v>
      </c>
      <c r="X44" s="6">
        <v>716</v>
      </c>
      <c r="Y44" s="6">
        <v>3</v>
      </c>
      <c r="Z44" s="6">
        <v>29</v>
      </c>
      <c r="AA44" s="6">
        <v>21</v>
      </c>
      <c r="AB44" s="6">
        <v>33</v>
      </c>
      <c r="AC44" s="6">
        <v>38</v>
      </c>
      <c r="AD44" s="6">
        <v>223</v>
      </c>
      <c r="AE44" s="6">
        <v>3</v>
      </c>
      <c r="AF44" s="6">
        <v>12</v>
      </c>
      <c r="AG44" s="6">
        <v>3</v>
      </c>
      <c r="AH44" s="6">
        <v>59</v>
      </c>
      <c r="AI44" s="6">
        <v>35</v>
      </c>
      <c r="AJ44" s="6">
        <v>232</v>
      </c>
      <c r="AK44" s="6">
        <v>173</v>
      </c>
      <c r="AL44" s="6">
        <v>0</v>
      </c>
      <c r="AN44" s="9">
        <v>8</v>
      </c>
      <c r="AP44" s="9">
        <v>210</v>
      </c>
      <c r="AQ44" s="9">
        <v>1</v>
      </c>
      <c r="AR44" s="9">
        <f t="shared" si="4"/>
        <v>211</v>
      </c>
      <c r="AT44" s="9">
        <v>35</v>
      </c>
      <c r="AV44" s="9">
        <v>53</v>
      </c>
      <c r="AX44" s="18">
        <v>127585</v>
      </c>
      <c r="AZ44" s="1"/>
      <c r="BA44" s="21">
        <f t="shared" si="5"/>
        <v>3.4094917114080809</v>
      </c>
      <c r="BB44" s="21">
        <f t="shared" si="9"/>
        <v>2.0065054669436062</v>
      </c>
      <c r="BC44" s="21">
        <f t="shared" si="10"/>
        <v>0.26648900732844771</v>
      </c>
      <c r="BD44" s="21">
        <f t="shared" si="11"/>
        <v>0.24297527138770231</v>
      </c>
      <c r="BE44" s="21">
        <f t="shared" si="12"/>
        <v>0.19594779950621152</v>
      </c>
      <c r="BF44" s="21">
        <f t="shared" si="13"/>
        <v>0.11756867970372693</v>
      </c>
      <c r="BG44" s="21">
        <f t="shared" si="14"/>
        <v>0.36054395109142923</v>
      </c>
      <c r="BH44" s="21">
        <f t="shared" si="15"/>
        <v>0.33703021515068388</v>
      </c>
      <c r="BI44" s="21">
        <f t="shared" si="16"/>
        <v>0.18027197554571461</v>
      </c>
      <c r="BJ44" s="21">
        <f t="shared" si="17"/>
        <v>5.4865383861739232E-2</v>
      </c>
      <c r="BK44" s="21">
        <f t="shared" si="18"/>
        <v>4.7027471881490771E-2</v>
      </c>
      <c r="BL44" s="21">
        <f t="shared" si="19"/>
        <v>0.95622526159031229</v>
      </c>
      <c r="BM44" s="21">
        <f t="shared" si="20"/>
        <v>0.10189285574323</v>
      </c>
      <c r="BN44" s="21">
        <f t="shared" si="21"/>
        <v>0</v>
      </c>
      <c r="BO44" s="21">
        <f t="shared" si="22"/>
        <v>7.0541207822236163E-2</v>
      </c>
      <c r="BP44" s="21">
        <f t="shared" si="23"/>
        <v>7.8379119802484618E-2</v>
      </c>
      <c r="BQ44" s="21">
        <f t="shared" si="24"/>
        <v>0.95622526159031229</v>
      </c>
      <c r="BR44" s="21">
        <f t="shared" si="25"/>
        <v>2.3513735940745385E-2</v>
      </c>
      <c r="BT44" s="21">
        <f t="shared" si="6"/>
        <v>7.8143982443077169</v>
      </c>
      <c r="BU44" s="21">
        <f t="shared" si="26"/>
        <v>5.6119449778578989</v>
      </c>
      <c r="BV44" s="21">
        <f t="shared" si="27"/>
        <v>2.3513735940745385E-2</v>
      </c>
      <c r="BW44" s="21">
        <f t="shared" si="28"/>
        <v>0.2272994474272054</v>
      </c>
      <c r="BX44" s="21">
        <f t="shared" si="29"/>
        <v>0.1645961515852177</v>
      </c>
      <c r="BY44" s="21">
        <f t="shared" si="30"/>
        <v>0.25865109534819919</v>
      </c>
      <c r="BZ44" s="21">
        <f t="shared" si="31"/>
        <v>0.29784065524944159</v>
      </c>
      <c r="CA44" s="21">
        <f t="shared" si="32"/>
        <v>1.7478543715954071</v>
      </c>
      <c r="CB44" s="21">
        <f t="shared" si="33"/>
        <v>2.3513735940745385E-2</v>
      </c>
      <c r="CC44" s="21">
        <f t="shared" si="34"/>
        <v>9.4054943762981541E-2</v>
      </c>
      <c r="CD44" s="21">
        <f t="shared" si="35"/>
        <v>2.3513735940745385E-2</v>
      </c>
      <c r="CE44" s="21">
        <f t="shared" si="36"/>
        <v>0.46243680683465926</v>
      </c>
      <c r="CF44" s="21">
        <f t="shared" si="37"/>
        <v>0.27432691930869613</v>
      </c>
      <c r="CG44" s="21">
        <f t="shared" si="38"/>
        <v>1.8183955794176432</v>
      </c>
      <c r="CH44" s="21">
        <f t="shared" si="39"/>
        <v>1.3559587725829838</v>
      </c>
      <c r="CI44" s="21">
        <f t="shared" si="40"/>
        <v>0</v>
      </c>
      <c r="CK44" s="21">
        <f t="shared" si="7"/>
        <v>6.2703295841987694E-2</v>
      </c>
      <c r="CM44" s="21">
        <f t="shared" si="8"/>
        <v>1.645961515852177</v>
      </c>
      <c r="CN44" s="21">
        <f t="shared" si="2"/>
        <v>7.8379119802484618E-3</v>
      </c>
      <c r="CO44" s="21">
        <f t="shared" si="3"/>
        <v>1.6537994278324253</v>
      </c>
      <c r="CQ44" s="22">
        <f t="shared" si="3"/>
        <v>0.27432691930869613</v>
      </c>
      <c r="CS44" s="22">
        <f t="shared" si="3"/>
        <v>0.41540933495316851</v>
      </c>
      <c r="CU44" s="21">
        <v>195.45641399529973</v>
      </c>
    </row>
    <row r="45" spans="1:99" x14ac:dyDescent="0.5">
      <c r="A45" s="24">
        <v>41</v>
      </c>
      <c r="B45" s="1" t="s">
        <v>53</v>
      </c>
      <c r="C45" s="1"/>
      <c r="D45" s="6">
        <v>58</v>
      </c>
      <c r="E45" s="13">
        <v>45</v>
      </c>
      <c r="F45" s="13">
        <v>140</v>
      </c>
      <c r="G45" s="13">
        <v>3</v>
      </c>
      <c r="H45" s="13">
        <v>3</v>
      </c>
      <c r="I45" s="13">
        <v>3</v>
      </c>
      <c r="J45" s="13">
        <v>3</v>
      </c>
      <c r="K45" s="13">
        <v>5</v>
      </c>
      <c r="L45" s="13">
        <v>0</v>
      </c>
      <c r="M45" s="13">
        <v>0</v>
      </c>
      <c r="N45" s="13">
        <v>3</v>
      </c>
      <c r="O45" s="13">
        <v>6</v>
      </c>
      <c r="P45" s="13">
        <v>0</v>
      </c>
      <c r="Q45" s="13">
        <v>3</v>
      </c>
      <c r="R45" s="13">
        <v>0</v>
      </c>
      <c r="S45" s="13">
        <v>0</v>
      </c>
      <c r="T45" s="13">
        <v>9</v>
      </c>
      <c r="U45" s="13">
        <v>0</v>
      </c>
      <c r="W45" s="6">
        <v>72</v>
      </c>
      <c r="X45" s="6">
        <v>50</v>
      </c>
      <c r="Y45" s="6">
        <v>3</v>
      </c>
      <c r="Z45" s="6">
        <v>3</v>
      </c>
      <c r="AA45" s="6">
        <v>3</v>
      </c>
      <c r="AB45" s="6">
        <v>3</v>
      </c>
      <c r="AC45" s="6">
        <v>3</v>
      </c>
      <c r="AD45" s="6">
        <v>9</v>
      </c>
      <c r="AE45" s="6">
        <v>0</v>
      </c>
      <c r="AF45" s="6">
        <v>0</v>
      </c>
      <c r="AG45" s="6">
        <v>0</v>
      </c>
      <c r="AH45" s="6">
        <v>5</v>
      </c>
      <c r="AI45" s="6">
        <v>3</v>
      </c>
      <c r="AJ45" s="6">
        <v>3</v>
      </c>
      <c r="AK45" s="6">
        <v>11</v>
      </c>
      <c r="AL45" s="6">
        <v>0</v>
      </c>
      <c r="AN45" s="9">
        <v>3</v>
      </c>
      <c r="AP45" s="9">
        <v>17</v>
      </c>
      <c r="AQ45" s="9">
        <v>0</v>
      </c>
      <c r="AR45" s="9">
        <f t="shared" si="4"/>
        <v>17</v>
      </c>
      <c r="AT45" s="9">
        <v>10</v>
      </c>
      <c r="AV45" s="9">
        <v>13</v>
      </c>
      <c r="AX45" s="18">
        <v>9175</v>
      </c>
      <c r="AZ45" s="1"/>
      <c r="BA45" s="21">
        <f t="shared" si="5"/>
        <v>6.3215258855585832</v>
      </c>
      <c r="BB45" s="21">
        <f t="shared" si="9"/>
        <v>4.9046321525885563</v>
      </c>
      <c r="BC45" s="21">
        <f t="shared" si="10"/>
        <v>15.258855585831062</v>
      </c>
      <c r="BD45" s="21">
        <f t="shared" si="11"/>
        <v>0.32697547683923706</v>
      </c>
      <c r="BE45" s="21">
        <f t="shared" si="12"/>
        <v>0.32697547683923706</v>
      </c>
      <c r="BF45" s="21">
        <f t="shared" si="13"/>
        <v>0.32697547683923706</v>
      </c>
      <c r="BG45" s="21">
        <f t="shared" si="14"/>
        <v>0.32697547683923706</v>
      </c>
      <c r="BH45" s="21">
        <f t="shared" si="15"/>
        <v>0.54495912806539515</v>
      </c>
      <c r="BI45" s="21">
        <f t="shared" si="16"/>
        <v>0</v>
      </c>
      <c r="BJ45" s="21">
        <f t="shared" si="17"/>
        <v>0</v>
      </c>
      <c r="BK45" s="21">
        <f t="shared" si="18"/>
        <v>0.32697547683923706</v>
      </c>
      <c r="BL45" s="21">
        <f t="shared" si="19"/>
        <v>0.65395095367847411</v>
      </c>
      <c r="BM45" s="21">
        <f t="shared" si="20"/>
        <v>0</v>
      </c>
      <c r="BN45" s="21">
        <f t="shared" si="21"/>
        <v>0.32697547683923706</v>
      </c>
      <c r="BO45" s="21">
        <f t="shared" si="22"/>
        <v>0</v>
      </c>
      <c r="BP45" s="21">
        <f t="shared" si="23"/>
        <v>0</v>
      </c>
      <c r="BQ45" s="21">
        <f t="shared" si="24"/>
        <v>0.98092643051771111</v>
      </c>
      <c r="BR45" s="21">
        <f t="shared" si="25"/>
        <v>0</v>
      </c>
      <c r="BT45" s="21">
        <f t="shared" si="6"/>
        <v>7.8474114441416889</v>
      </c>
      <c r="BU45" s="21">
        <f t="shared" si="26"/>
        <v>5.4495912806539506</v>
      </c>
      <c r="BV45" s="21">
        <f t="shared" si="27"/>
        <v>0.32697547683923706</v>
      </c>
      <c r="BW45" s="21">
        <f t="shared" si="28"/>
        <v>0.32697547683923706</v>
      </c>
      <c r="BX45" s="21">
        <f t="shared" si="29"/>
        <v>0.32697547683923706</v>
      </c>
      <c r="BY45" s="21">
        <f t="shared" si="30"/>
        <v>0.32697547683923706</v>
      </c>
      <c r="BZ45" s="21">
        <f t="shared" si="31"/>
        <v>0.32697547683923706</v>
      </c>
      <c r="CA45" s="21">
        <f t="shared" si="32"/>
        <v>0.98092643051771111</v>
      </c>
      <c r="CB45" s="21">
        <f t="shared" si="33"/>
        <v>0</v>
      </c>
      <c r="CC45" s="21">
        <f t="shared" si="34"/>
        <v>0</v>
      </c>
      <c r="CD45" s="21">
        <f t="shared" si="35"/>
        <v>0</v>
      </c>
      <c r="CE45" s="21">
        <f t="shared" si="36"/>
        <v>0.54495912806539515</v>
      </c>
      <c r="CF45" s="21">
        <f t="shared" si="37"/>
        <v>0.32697547683923706</v>
      </c>
      <c r="CG45" s="21">
        <f t="shared" si="38"/>
        <v>0.32697547683923706</v>
      </c>
      <c r="CH45" s="21">
        <f t="shared" si="39"/>
        <v>1.1989100817438691</v>
      </c>
      <c r="CI45" s="21">
        <f t="shared" si="40"/>
        <v>0</v>
      </c>
      <c r="CK45" s="21">
        <f t="shared" si="7"/>
        <v>0.32697547683923706</v>
      </c>
      <c r="CM45" s="21">
        <f t="shared" si="8"/>
        <v>1.8528610354223434</v>
      </c>
      <c r="CN45" s="21">
        <f t="shared" si="2"/>
        <v>0</v>
      </c>
      <c r="CO45" s="21">
        <f t="shared" si="3"/>
        <v>1.8528610354223434</v>
      </c>
      <c r="CQ45" s="22">
        <f t="shared" si="3"/>
        <v>1.0899182561307903</v>
      </c>
      <c r="CS45" s="22">
        <f t="shared" si="3"/>
        <v>1.4168937329700273</v>
      </c>
      <c r="CU45" s="21">
        <v>411.65294490183663</v>
      </c>
    </row>
    <row r="46" spans="1:99" x14ac:dyDescent="0.5">
      <c r="A46" s="24">
        <v>42</v>
      </c>
      <c r="B46" s="1" t="s">
        <v>54</v>
      </c>
      <c r="C46" s="1"/>
      <c r="D46" s="6">
        <v>955</v>
      </c>
      <c r="E46" s="13">
        <v>523</v>
      </c>
      <c r="F46" s="13">
        <v>84</v>
      </c>
      <c r="G46" s="13">
        <v>30</v>
      </c>
      <c r="H46" s="13">
        <v>25</v>
      </c>
      <c r="I46" s="13">
        <v>31</v>
      </c>
      <c r="J46" s="13">
        <v>85</v>
      </c>
      <c r="K46" s="13">
        <v>99</v>
      </c>
      <c r="L46" s="13">
        <v>48</v>
      </c>
      <c r="M46" s="13">
        <v>14</v>
      </c>
      <c r="N46" s="13">
        <v>90</v>
      </c>
      <c r="O46" s="13">
        <v>362</v>
      </c>
      <c r="P46" s="13">
        <v>3</v>
      </c>
      <c r="Q46" s="13">
        <v>19</v>
      </c>
      <c r="R46" s="13">
        <v>18</v>
      </c>
      <c r="S46" s="13">
        <v>36</v>
      </c>
      <c r="T46" s="13">
        <v>193</v>
      </c>
      <c r="U46" s="13">
        <v>14</v>
      </c>
      <c r="W46" s="6">
        <v>778</v>
      </c>
      <c r="X46" s="6">
        <v>494</v>
      </c>
      <c r="Y46" s="6">
        <v>3</v>
      </c>
      <c r="Z46" s="6">
        <v>25</v>
      </c>
      <c r="AA46" s="6">
        <v>15</v>
      </c>
      <c r="AB46" s="6">
        <v>9</v>
      </c>
      <c r="AC46" s="6">
        <v>18</v>
      </c>
      <c r="AD46" s="6">
        <v>91</v>
      </c>
      <c r="AE46" s="6">
        <v>3</v>
      </c>
      <c r="AF46" s="6">
        <v>10</v>
      </c>
      <c r="AG46" s="6">
        <v>3</v>
      </c>
      <c r="AH46" s="6">
        <v>78</v>
      </c>
      <c r="AI46" s="6">
        <v>25</v>
      </c>
      <c r="AJ46" s="6">
        <v>107</v>
      </c>
      <c r="AK46" s="6">
        <v>104</v>
      </c>
      <c r="AL46" s="6">
        <v>3</v>
      </c>
      <c r="AN46" s="9">
        <v>14</v>
      </c>
      <c r="AP46" s="9">
        <v>99</v>
      </c>
      <c r="AQ46" s="9">
        <v>1</v>
      </c>
      <c r="AR46" s="9">
        <f t="shared" si="4"/>
        <v>100</v>
      </c>
      <c r="AT46" s="9">
        <v>70</v>
      </c>
      <c r="AV46" s="9">
        <v>76</v>
      </c>
      <c r="AX46" s="18">
        <v>93482</v>
      </c>
      <c r="AZ46" s="1"/>
      <c r="BA46" s="21">
        <f t="shared" si="5"/>
        <v>10.215870434950043</v>
      </c>
      <c r="BB46" s="21">
        <f t="shared" si="9"/>
        <v>5.5946599345328512</v>
      </c>
      <c r="BC46" s="21">
        <f t="shared" si="10"/>
        <v>0.89856870841445413</v>
      </c>
      <c r="BD46" s="21">
        <f t="shared" si="11"/>
        <v>0.32091739586230505</v>
      </c>
      <c r="BE46" s="21">
        <f t="shared" si="12"/>
        <v>0.26743116321858751</v>
      </c>
      <c r="BF46" s="21">
        <f t="shared" si="13"/>
        <v>0.33161464239104854</v>
      </c>
      <c r="BG46" s="21">
        <f t="shared" si="14"/>
        <v>0.90926595494319762</v>
      </c>
      <c r="BH46" s="21">
        <f t="shared" si="15"/>
        <v>1.0590274063456067</v>
      </c>
      <c r="BI46" s="21">
        <f t="shared" si="16"/>
        <v>0.51346783337968804</v>
      </c>
      <c r="BJ46" s="21">
        <f t="shared" si="17"/>
        <v>0.14976145140240901</v>
      </c>
      <c r="BK46" s="21">
        <f t="shared" si="18"/>
        <v>0.96275218758691516</v>
      </c>
      <c r="BL46" s="21">
        <f t="shared" si="19"/>
        <v>3.8724032434051474</v>
      </c>
      <c r="BM46" s="21">
        <f t="shared" si="20"/>
        <v>3.2091739586230503E-2</v>
      </c>
      <c r="BN46" s="21">
        <f t="shared" si="21"/>
        <v>0.20324768404612653</v>
      </c>
      <c r="BO46" s="21">
        <f t="shared" si="22"/>
        <v>0.19255043751738302</v>
      </c>
      <c r="BP46" s="21">
        <f t="shared" si="23"/>
        <v>0.38510087503476603</v>
      </c>
      <c r="BQ46" s="21">
        <f t="shared" si="24"/>
        <v>2.0645685800474958</v>
      </c>
      <c r="BR46" s="21">
        <f t="shared" si="25"/>
        <v>0.14976145140240901</v>
      </c>
      <c r="BT46" s="21">
        <f t="shared" si="6"/>
        <v>8.3224577993624447</v>
      </c>
      <c r="BU46" s="21">
        <f t="shared" si="26"/>
        <v>5.2844397851992895</v>
      </c>
      <c r="BV46" s="21">
        <f t="shared" si="27"/>
        <v>3.2091739586230503E-2</v>
      </c>
      <c r="BW46" s="21">
        <f t="shared" si="28"/>
        <v>0.26743116321858751</v>
      </c>
      <c r="BX46" s="21">
        <f t="shared" si="29"/>
        <v>0.16045869793115253</v>
      </c>
      <c r="BY46" s="21">
        <f t="shared" si="30"/>
        <v>9.6275218758691508E-2</v>
      </c>
      <c r="BZ46" s="21">
        <f t="shared" si="31"/>
        <v>0.19255043751738302</v>
      </c>
      <c r="CA46" s="21">
        <f t="shared" si="32"/>
        <v>0.97344943411565865</v>
      </c>
      <c r="CB46" s="21">
        <f t="shared" si="33"/>
        <v>3.2091739586230503E-2</v>
      </c>
      <c r="CC46" s="21">
        <f t="shared" si="34"/>
        <v>0.10697246528743501</v>
      </c>
      <c r="CD46" s="21">
        <f t="shared" si="35"/>
        <v>3.2091739586230503E-2</v>
      </c>
      <c r="CE46" s="21">
        <f t="shared" si="36"/>
        <v>0.8343852292419931</v>
      </c>
      <c r="CF46" s="21">
        <f t="shared" si="37"/>
        <v>0.26743116321858751</v>
      </c>
      <c r="CG46" s="21">
        <f t="shared" si="38"/>
        <v>1.1446053785755548</v>
      </c>
      <c r="CH46" s="21">
        <f t="shared" si="39"/>
        <v>1.1125136389893242</v>
      </c>
      <c r="CI46" s="21">
        <f t="shared" si="40"/>
        <v>3.2091739586230503E-2</v>
      </c>
      <c r="CK46" s="21">
        <f t="shared" si="7"/>
        <v>0.14976145140240901</v>
      </c>
      <c r="CM46" s="21">
        <f t="shared" si="8"/>
        <v>1.0590274063456067</v>
      </c>
      <c r="CN46" s="21">
        <f t="shared" si="2"/>
        <v>1.0697246528743501E-2</v>
      </c>
      <c r="CO46" s="21">
        <f t="shared" si="3"/>
        <v>1.06972465287435</v>
      </c>
      <c r="CQ46" s="22">
        <f t="shared" si="3"/>
        <v>0.74880725701204509</v>
      </c>
      <c r="CS46" s="22">
        <f t="shared" si="3"/>
        <v>0.81299073618450612</v>
      </c>
      <c r="CU46" s="21">
        <v>514.8343896738329</v>
      </c>
    </row>
    <row r="47" spans="1:99" x14ac:dyDescent="0.5">
      <c r="A47" s="24">
        <v>43</v>
      </c>
      <c r="B47" s="1" t="s">
        <v>55</v>
      </c>
      <c r="C47" s="1"/>
      <c r="D47" s="6">
        <v>1044</v>
      </c>
      <c r="E47" s="13">
        <v>702</v>
      </c>
      <c r="F47" s="13">
        <v>84</v>
      </c>
      <c r="G47" s="13">
        <v>49</v>
      </c>
      <c r="H47" s="13">
        <v>40</v>
      </c>
      <c r="I47" s="13">
        <v>47</v>
      </c>
      <c r="J47" s="13">
        <v>122</v>
      </c>
      <c r="K47" s="13">
        <v>93</v>
      </c>
      <c r="L47" s="13">
        <v>33</v>
      </c>
      <c r="M47" s="13">
        <v>6</v>
      </c>
      <c r="N47" s="13">
        <v>33</v>
      </c>
      <c r="O47" s="13">
        <v>247</v>
      </c>
      <c r="P47" s="13">
        <v>3</v>
      </c>
      <c r="Q47" s="13">
        <v>30</v>
      </c>
      <c r="R47" s="13">
        <v>23</v>
      </c>
      <c r="S47" s="13">
        <v>25</v>
      </c>
      <c r="T47" s="13">
        <v>252</v>
      </c>
      <c r="U47" s="13">
        <v>3</v>
      </c>
      <c r="W47" s="6">
        <v>1177</v>
      </c>
      <c r="X47" s="6">
        <v>800</v>
      </c>
      <c r="Y47" s="6">
        <v>3</v>
      </c>
      <c r="Z47" s="6">
        <v>37</v>
      </c>
      <c r="AA47" s="6">
        <v>25</v>
      </c>
      <c r="AB47" s="6">
        <v>32</v>
      </c>
      <c r="AC47" s="6">
        <v>32</v>
      </c>
      <c r="AD47" s="6">
        <v>148</v>
      </c>
      <c r="AE47" s="6">
        <v>3</v>
      </c>
      <c r="AF47" s="6">
        <v>10</v>
      </c>
      <c r="AG47" s="6">
        <v>3</v>
      </c>
      <c r="AH47" s="6">
        <v>80</v>
      </c>
      <c r="AI47" s="6">
        <v>61</v>
      </c>
      <c r="AJ47" s="6">
        <v>144</v>
      </c>
      <c r="AK47" s="6">
        <v>199</v>
      </c>
      <c r="AL47" s="6">
        <v>3</v>
      </c>
      <c r="AN47" s="9">
        <v>14</v>
      </c>
      <c r="AP47" s="9">
        <v>186</v>
      </c>
      <c r="AQ47" s="9">
        <v>1</v>
      </c>
      <c r="AR47" s="9">
        <f t="shared" si="4"/>
        <v>187</v>
      </c>
      <c r="AT47" s="9">
        <v>69</v>
      </c>
      <c r="AV47" s="9">
        <v>139</v>
      </c>
      <c r="AX47" s="18">
        <v>118569</v>
      </c>
      <c r="AZ47" s="1"/>
      <c r="BA47" s="21">
        <f t="shared" si="5"/>
        <v>8.8049996204741543</v>
      </c>
      <c r="BB47" s="21">
        <f t="shared" si="9"/>
        <v>5.920603193077449</v>
      </c>
      <c r="BC47" s="21">
        <f t="shared" si="10"/>
        <v>0.70844824532550665</v>
      </c>
      <c r="BD47" s="21">
        <f t="shared" si="11"/>
        <v>0.41326147643987887</v>
      </c>
      <c r="BE47" s="21">
        <f t="shared" si="12"/>
        <v>0.33735630729786031</v>
      </c>
      <c r="BF47" s="21">
        <f t="shared" si="13"/>
        <v>0.39639366107498586</v>
      </c>
      <c r="BG47" s="21">
        <f t="shared" si="14"/>
        <v>1.0289367372584739</v>
      </c>
      <c r="BH47" s="21">
        <f t="shared" si="15"/>
        <v>0.78435341446752516</v>
      </c>
      <c r="BI47" s="21">
        <f t="shared" si="16"/>
        <v>0.27831895352073477</v>
      </c>
      <c r="BJ47" s="21">
        <f t="shared" si="17"/>
        <v>5.0603446094679046E-2</v>
      </c>
      <c r="BK47" s="21">
        <f t="shared" si="18"/>
        <v>0.27831895352073477</v>
      </c>
      <c r="BL47" s="21">
        <f t="shared" si="19"/>
        <v>2.0831751975642874</v>
      </c>
      <c r="BM47" s="21">
        <f t="shared" si="20"/>
        <v>2.5301723047339523E-2</v>
      </c>
      <c r="BN47" s="21">
        <f t="shared" si="21"/>
        <v>0.25301723047339519</v>
      </c>
      <c r="BO47" s="21">
        <f t="shared" si="22"/>
        <v>0.1939798766962697</v>
      </c>
      <c r="BP47" s="21">
        <f t="shared" si="23"/>
        <v>0.21084769206116269</v>
      </c>
      <c r="BQ47" s="21">
        <f t="shared" si="24"/>
        <v>2.1253447359765203</v>
      </c>
      <c r="BR47" s="21">
        <f t="shared" si="25"/>
        <v>2.5301723047339523E-2</v>
      </c>
      <c r="BT47" s="21">
        <f t="shared" si="6"/>
        <v>9.9267093422395387</v>
      </c>
      <c r="BU47" s="21">
        <f t="shared" si="26"/>
        <v>6.7471261459572061</v>
      </c>
      <c r="BV47" s="21">
        <f t="shared" si="27"/>
        <v>2.5301723047339523E-2</v>
      </c>
      <c r="BW47" s="21">
        <f t="shared" si="28"/>
        <v>0.31205458425052079</v>
      </c>
      <c r="BX47" s="21">
        <f t="shared" si="29"/>
        <v>0.21084769206116269</v>
      </c>
      <c r="BY47" s="21">
        <f t="shared" si="30"/>
        <v>0.26988504583828826</v>
      </c>
      <c r="BZ47" s="21">
        <f t="shared" si="31"/>
        <v>0.26988504583828826</v>
      </c>
      <c r="CA47" s="21">
        <f t="shared" si="32"/>
        <v>1.2482183370020832</v>
      </c>
      <c r="CB47" s="21">
        <f t="shared" si="33"/>
        <v>2.5301723047339523E-2</v>
      </c>
      <c r="CC47" s="21">
        <f t="shared" si="34"/>
        <v>8.4339076824465078E-2</v>
      </c>
      <c r="CD47" s="21">
        <f t="shared" si="35"/>
        <v>2.5301723047339523E-2</v>
      </c>
      <c r="CE47" s="21">
        <f t="shared" si="36"/>
        <v>0.67471261459572063</v>
      </c>
      <c r="CF47" s="21">
        <f t="shared" si="37"/>
        <v>0.51446836862923695</v>
      </c>
      <c r="CG47" s="21">
        <f t="shared" si="38"/>
        <v>1.2144827062722972</v>
      </c>
      <c r="CH47" s="21">
        <f t="shared" si="39"/>
        <v>1.6783476288068551</v>
      </c>
      <c r="CI47" s="21">
        <f t="shared" si="40"/>
        <v>2.5301723047339523E-2</v>
      </c>
      <c r="CK47" s="21">
        <f t="shared" si="7"/>
        <v>0.1180747075542511</v>
      </c>
      <c r="CM47" s="21">
        <f t="shared" si="8"/>
        <v>1.5687068289350503</v>
      </c>
      <c r="CN47" s="21">
        <f t="shared" si="2"/>
        <v>8.4339076824465082E-3</v>
      </c>
      <c r="CO47" s="21">
        <f t="shared" si="3"/>
        <v>1.577140736617497</v>
      </c>
      <c r="CQ47" s="22">
        <f t="shared" si="3"/>
        <v>0.581939630088809</v>
      </c>
      <c r="CS47" s="22">
        <f t="shared" si="3"/>
        <v>1.1723131678600645</v>
      </c>
      <c r="CU47" s="21">
        <v>578.72212125526585</v>
      </c>
    </row>
    <row r="48" spans="1:99" x14ac:dyDescent="0.5">
      <c r="A48" s="24">
        <v>44</v>
      </c>
      <c r="B48" s="1" t="s">
        <v>56</v>
      </c>
      <c r="C48" s="1"/>
      <c r="D48" s="6">
        <v>3616</v>
      </c>
      <c r="E48" s="13">
        <v>2029</v>
      </c>
      <c r="F48" s="13">
        <v>563</v>
      </c>
      <c r="G48" s="13">
        <v>75</v>
      </c>
      <c r="H48" s="13">
        <v>50</v>
      </c>
      <c r="I48" s="13">
        <v>90</v>
      </c>
      <c r="J48" s="13">
        <v>242</v>
      </c>
      <c r="K48" s="13">
        <v>268</v>
      </c>
      <c r="L48" s="13">
        <v>370</v>
      </c>
      <c r="M48" s="13">
        <v>42</v>
      </c>
      <c r="N48" s="13">
        <v>306</v>
      </c>
      <c r="O48" s="13">
        <v>1506</v>
      </c>
      <c r="P48" s="13">
        <v>18</v>
      </c>
      <c r="Q48" s="13">
        <v>34</v>
      </c>
      <c r="R48" s="13">
        <v>84</v>
      </c>
      <c r="S48" s="13">
        <v>162</v>
      </c>
      <c r="T48" s="13">
        <v>515</v>
      </c>
      <c r="U48" s="13">
        <v>45</v>
      </c>
      <c r="W48" s="6">
        <v>1443</v>
      </c>
      <c r="X48" s="6">
        <v>811</v>
      </c>
      <c r="Y48" s="6">
        <v>3</v>
      </c>
      <c r="Z48" s="6">
        <v>51</v>
      </c>
      <c r="AA48" s="6">
        <v>35</v>
      </c>
      <c r="AB48" s="6">
        <v>39</v>
      </c>
      <c r="AC48" s="6">
        <v>66</v>
      </c>
      <c r="AD48" s="6">
        <v>119</v>
      </c>
      <c r="AE48" s="6">
        <v>3</v>
      </c>
      <c r="AF48" s="6">
        <v>18</v>
      </c>
      <c r="AG48" s="6">
        <v>3</v>
      </c>
      <c r="AH48" s="6">
        <v>200</v>
      </c>
      <c r="AI48" s="6">
        <v>98</v>
      </c>
      <c r="AJ48" s="6">
        <v>242</v>
      </c>
      <c r="AK48" s="6">
        <v>288</v>
      </c>
      <c r="AL48" s="6">
        <v>3</v>
      </c>
      <c r="AN48" s="9">
        <v>21</v>
      </c>
      <c r="AP48" s="9">
        <v>125</v>
      </c>
      <c r="AQ48" s="9">
        <v>4</v>
      </c>
      <c r="AR48" s="9">
        <f t="shared" si="4"/>
        <v>129</v>
      </c>
      <c r="AT48" s="9">
        <v>589</v>
      </c>
      <c r="AV48" s="9">
        <v>234</v>
      </c>
      <c r="AX48" s="18">
        <v>178994</v>
      </c>
      <c r="AZ48" s="1"/>
      <c r="BA48" s="21">
        <f t="shared" si="5"/>
        <v>20.201794473557772</v>
      </c>
      <c r="BB48" s="21">
        <f t="shared" si="9"/>
        <v>11.335575494150641</v>
      </c>
      <c r="BC48" s="21">
        <f t="shared" si="10"/>
        <v>3.1453568276031598</v>
      </c>
      <c r="BD48" s="21">
        <f t="shared" si="11"/>
        <v>0.41900845838407991</v>
      </c>
      <c r="BE48" s="21">
        <f t="shared" si="12"/>
        <v>0.27933897225605331</v>
      </c>
      <c r="BF48" s="21">
        <f t="shared" si="13"/>
        <v>0.50281015006089591</v>
      </c>
      <c r="BG48" s="21">
        <f t="shared" si="14"/>
        <v>1.3520006257192978</v>
      </c>
      <c r="BH48" s="21">
        <f t="shared" si="15"/>
        <v>1.4972568912924455</v>
      </c>
      <c r="BI48" s="21">
        <f t="shared" si="16"/>
        <v>2.0671083946947943</v>
      </c>
      <c r="BJ48" s="21">
        <f t="shared" si="17"/>
        <v>0.23464473669508476</v>
      </c>
      <c r="BK48" s="21">
        <f t="shared" si="18"/>
        <v>1.709554510207046</v>
      </c>
      <c r="BL48" s="21">
        <f t="shared" si="19"/>
        <v>8.4136898443523247</v>
      </c>
      <c r="BM48" s="21">
        <f t="shared" si="20"/>
        <v>0.10056203001217917</v>
      </c>
      <c r="BN48" s="21">
        <f t="shared" si="21"/>
        <v>0.18995050113411624</v>
      </c>
      <c r="BO48" s="21">
        <f t="shared" si="22"/>
        <v>0.46928947339016952</v>
      </c>
      <c r="BP48" s="21">
        <f t="shared" si="23"/>
        <v>0.90505827010961271</v>
      </c>
      <c r="BQ48" s="21">
        <f t="shared" si="24"/>
        <v>2.8771914142373487</v>
      </c>
      <c r="BR48" s="21">
        <f t="shared" si="25"/>
        <v>0.25140507503044796</v>
      </c>
      <c r="BT48" s="21">
        <f t="shared" si="6"/>
        <v>8.0617227393096975</v>
      </c>
      <c r="BU48" s="21">
        <f t="shared" si="26"/>
        <v>4.5308781299931837</v>
      </c>
      <c r="BV48" s="21">
        <f t="shared" si="27"/>
        <v>1.6760338335363195E-2</v>
      </c>
      <c r="BW48" s="21">
        <f t="shared" si="28"/>
        <v>0.28492575170117435</v>
      </c>
      <c r="BX48" s="21">
        <f t="shared" si="29"/>
        <v>0.1955372805792373</v>
      </c>
      <c r="BY48" s="21">
        <f t="shared" si="30"/>
        <v>0.21788439835972154</v>
      </c>
      <c r="BZ48" s="21">
        <f t="shared" si="31"/>
        <v>0.36872744337799029</v>
      </c>
      <c r="CA48" s="21">
        <f t="shared" si="32"/>
        <v>0.66482675396940671</v>
      </c>
      <c r="CB48" s="21">
        <f t="shared" si="33"/>
        <v>1.6760338335363195E-2</v>
      </c>
      <c r="CC48" s="21">
        <f t="shared" si="34"/>
        <v>0.10056203001217917</v>
      </c>
      <c r="CD48" s="21">
        <f t="shared" si="35"/>
        <v>1.6760338335363195E-2</v>
      </c>
      <c r="CE48" s="21">
        <f t="shared" si="36"/>
        <v>1.1173558890242132</v>
      </c>
      <c r="CF48" s="21">
        <f t="shared" si="37"/>
        <v>0.54750438562186443</v>
      </c>
      <c r="CG48" s="21">
        <f t="shared" si="38"/>
        <v>1.3520006257192978</v>
      </c>
      <c r="CH48" s="21">
        <f t="shared" si="39"/>
        <v>1.6089924801948667</v>
      </c>
      <c r="CI48" s="21">
        <f t="shared" si="40"/>
        <v>1.6760338335363195E-2</v>
      </c>
      <c r="CK48" s="21">
        <f t="shared" si="7"/>
        <v>0.11732236834754238</v>
      </c>
      <c r="CM48" s="21">
        <f t="shared" si="8"/>
        <v>0.69834743064013327</v>
      </c>
      <c r="CN48" s="21">
        <f t="shared" si="2"/>
        <v>2.2347117780484264E-2</v>
      </c>
      <c r="CO48" s="21">
        <f t="shared" si="3"/>
        <v>0.72069454842061742</v>
      </c>
      <c r="CQ48" s="22">
        <f t="shared" si="3"/>
        <v>3.2906130931763076</v>
      </c>
      <c r="CS48" s="22">
        <f t="shared" si="3"/>
        <v>1.3073063901583293</v>
      </c>
      <c r="CU48" s="21">
        <v>1701.1689414223208</v>
      </c>
    </row>
    <row r="49" spans="1:99" x14ac:dyDescent="0.5">
      <c r="A49" s="24">
        <v>45</v>
      </c>
      <c r="B49" s="1" t="s">
        <v>57</v>
      </c>
      <c r="C49" s="1"/>
      <c r="D49" s="6">
        <v>1140</v>
      </c>
      <c r="E49" s="13">
        <v>588</v>
      </c>
      <c r="F49" s="13">
        <v>134</v>
      </c>
      <c r="G49" s="13">
        <v>89</v>
      </c>
      <c r="H49" s="13">
        <v>65</v>
      </c>
      <c r="I49" s="13">
        <v>55</v>
      </c>
      <c r="J49" s="13">
        <v>108</v>
      </c>
      <c r="K49" s="13">
        <v>181</v>
      </c>
      <c r="L49" s="13">
        <v>63</v>
      </c>
      <c r="M49" s="13">
        <v>5</v>
      </c>
      <c r="N49" s="13">
        <v>20</v>
      </c>
      <c r="O49" s="13">
        <v>381</v>
      </c>
      <c r="P49" s="13">
        <v>3</v>
      </c>
      <c r="Q49" s="13">
        <v>34</v>
      </c>
      <c r="R49" s="13">
        <v>25</v>
      </c>
      <c r="S49" s="13">
        <v>45</v>
      </c>
      <c r="T49" s="13">
        <v>339</v>
      </c>
      <c r="U49" s="13">
        <v>13</v>
      </c>
      <c r="W49" s="6">
        <v>872</v>
      </c>
      <c r="X49" s="6">
        <v>469</v>
      </c>
      <c r="Y49" s="6">
        <v>3</v>
      </c>
      <c r="Z49" s="6">
        <v>35</v>
      </c>
      <c r="AA49" s="6">
        <v>32</v>
      </c>
      <c r="AB49" s="6">
        <v>40</v>
      </c>
      <c r="AC49" s="6">
        <v>41</v>
      </c>
      <c r="AD49" s="6">
        <v>141</v>
      </c>
      <c r="AE49" s="6">
        <v>3</v>
      </c>
      <c r="AF49" s="6">
        <v>5</v>
      </c>
      <c r="AG49" s="6">
        <v>3</v>
      </c>
      <c r="AH49" s="6">
        <v>101</v>
      </c>
      <c r="AI49" s="6">
        <v>46</v>
      </c>
      <c r="AJ49" s="6">
        <v>144</v>
      </c>
      <c r="AK49" s="6">
        <v>181</v>
      </c>
      <c r="AL49" s="6">
        <v>0</v>
      </c>
      <c r="AN49" s="9">
        <v>25</v>
      </c>
      <c r="AP49" s="9">
        <v>102</v>
      </c>
      <c r="AQ49" s="9">
        <v>3</v>
      </c>
      <c r="AR49" s="9">
        <f t="shared" si="4"/>
        <v>105</v>
      </c>
      <c r="AT49" s="9">
        <v>119</v>
      </c>
      <c r="AV49" s="9">
        <v>132</v>
      </c>
      <c r="AX49" s="18">
        <v>164936</v>
      </c>
      <c r="AZ49" s="1"/>
      <c r="BA49" s="21">
        <f t="shared" si="5"/>
        <v>6.9117718387738272</v>
      </c>
      <c r="BB49" s="21">
        <f t="shared" si="9"/>
        <v>3.5650191589465003</v>
      </c>
      <c r="BC49" s="21">
        <f t="shared" si="10"/>
        <v>0.81243633894359024</v>
      </c>
      <c r="BD49" s="21">
        <f t="shared" si="11"/>
        <v>0.53960324004462334</v>
      </c>
      <c r="BE49" s="21">
        <f t="shared" si="12"/>
        <v>0.39409225396517439</v>
      </c>
      <c r="BF49" s="21">
        <f t="shared" si="13"/>
        <v>0.33346267643207067</v>
      </c>
      <c r="BG49" s="21">
        <f t="shared" si="14"/>
        <v>0.65479943735752044</v>
      </c>
      <c r="BH49" s="21">
        <f t="shared" si="15"/>
        <v>1.097395353349178</v>
      </c>
      <c r="BI49" s="21">
        <f t="shared" si="16"/>
        <v>0.38196633845855366</v>
      </c>
      <c r="BJ49" s="21">
        <f t="shared" si="17"/>
        <v>3.0314788766551876E-2</v>
      </c>
      <c r="BK49" s="21">
        <f t="shared" si="18"/>
        <v>0.12125915506620751</v>
      </c>
      <c r="BL49" s="21">
        <f t="shared" si="19"/>
        <v>2.3099869040112528</v>
      </c>
      <c r="BM49" s="21">
        <f t="shared" si="20"/>
        <v>1.8188873259931126E-2</v>
      </c>
      <c r="BN49" s="21">
        <f t="shared" si="21"/>
        <v>0.20614056361255273</v>
      </c>
      <c r="BO49" s="21">
        <f t="shared" si="22"/>
        <v>0.15157394383275938</v>
      </c>
      <c r="BP49" s="21">
        <f t="shared" si="23"/>
        <v>0.27283309889896684</v>
      </c>
      <c r="BQ49" s="21">
        <f t="shared" si="24"/>
        <v>2.0553426783722171</v>
      </c>
      <c r="BR49" s="21">
        <f t="shared" si="25"/>
        <v>7.8818450793034872E-2</v>
      </c>
      <c r="BT49" s="21">
        <f t="shared" si="6"/>
        <v>5.2868991608866471</v>
      </c>
      <c r="BU49" s="21">
        <f t="shared" si="26"/>
        <v>2.8435271863025662</v>
      </c>
      <c r="BV49" s="21">
        <f t="shared" si="27"/>
        <v>1.8188873259931126E-2</v>
      </c>
      <c r="BW49" s="21">
        <f t="shared" si="28"/>
        <v>0.21220352136586312</v>
      </c>
      <c r="BX49" s="21">
        <f t="shared" si="29"/>
        <v>0.194014648105932</v>
      </c>
      <c r="BY49" s="21">
        <f t="shared" si="30"/>
        <v>0.24251831013241501</v>
      </c>
      <c r="BZ49" s="21">
        <f t="shared" si="31"/>
        <v>0.24858126788572538</v>
      </c>
      <c r="CA49" s="21">
        <f t="shared" si="32"/>
        <v>0.85487704321676283</v>
      </c>
      <c r="CB49" s="21">
        <f t="shared" si="33"/>
        <v>1.8188873259931126E-2</v>
      </c>
      <c r="CC49" s="21">
        <f t="shared" si="34"/>
        <v>3.0314788766551876E-2</v>
      </c>
      <c r="CD49" s="21">
        <f t="shared" si="35"/>
        <v>1.8188873259931126E-2</v>
      </c>
      <c r="CE49" s="21">
        <f t="shared" si="36"/>
        <v>0.61235873308434796</v>
      </c>
      <c r="CF49" s="21">
        <f t="shared" si="37"/>
        <v>0.27889605665227729</v>
      </c>
      <c r="CG49" s="21">
        <f t="shared" si="38"/>
        <v>0.87306591647669407</v>
      </c>
      <c r="CH49" s="21">
        <f t="shared" si="39"/>
        <v>1.097395353349178</v>
      </c>
      <c r="CI49" s="21">
        <f t="shared" si="40"/>
        <v>0</v>
      </c>
      <c r="CK49" s="21">
        <f t="shared" si="7"/>
        <v>0.15157394383275938</v>
      </c>
      <c r="CM49" s="21">
        <f t="shared" si="8"/>
        <v>0.61842169083765819</v>
      </c>
      <c r="CN49" s="21">
        <f t="shared" si="2"/>
        <v>1.8188873259931126E-2</v>
      </c>
      <c r="CO49" s="21">
        <f t="shared" si="3"/>
        <v>0.63661056409758943</v>
      </c>
      <c r="CQ49" s="22">
        <f t="shared" si="3"/>
        <v>0.72149197264393461</v>
      </c>
      <c r="CS49" s="22">
        <f t="shared" si="3"/>
        <v>0.80031042343696945</v>
      </c>
      <c r="CU49" s="21">
        <v>431.8840579710145</v>
      </c>
    </row>
    <row r="50" spans="1:99" x14ac:dyDescent="0.5">
      <c r="A50" s="24">
        <v>46</v>
      </c>
      <c r="B50" s="1" t="s">
        <v>58</v>
      </c>
      <c r="C50" s="1"/>
      <c r="D50" s="6">
        <v>520</v>
      </c>
      <c r="E50" s="13">
        <v>328</v>
      </c>
      <c r="F50" s="13">
        <v>38</v>
      </c>
      <c r="G50" s="13">
        <v>36</v>
      </c>
      <c r="H50" s="13">
        <v>31</v>
      </c>
      <c r="I50" s="13">
        <v>21</v>
      </c>
      <c r="J50" s="13">
        <v>29</v>
      </c>
      <c r="K50" s="13">
        <v>62</v>
      </c>
      <c r="L50" s="13">
        <v>3</v>
      </c>
      <c r="M50" s="13">
        <v>3</v>
      </c>
      <c r="N50" s="13">
        <v>8</v>
      </c>
      <c r="O50" s="13">
        <v>127</v>
      </c>
      <c r="P50" s="13">
        <v>3</v>
      </c>
      <c r="Q50" s="13">
        <v>16</v>
      </c>
      <c r="R50" s="13">
        <v>9</v>
      </c>
      <c r="S50" s="13">
        <v>17</v>
      </c>
      <c r="T50" s="13">
        <v>131</v>
      </c>
      <c r="U50" s="13">
        <v>3</v>
      </c>
      <c r="W50" s="6">
        <v>369</v>
      </c>
      <c r="X50" s="6">
        <v>214</v>
      </c>
      <c r="Y50" s="6">
        <v>3</v>
      </c>
      <c r="Z50" s="6">
        <v>18</v>
      </c>
      <c r="AA50" s="6">
        <v>15</v>
      </c>
      <c r="AB50" s="6">
        <v>16</v>
      </c>
      <c r="AC50" s="6">
        <v>10</v>
      </c>
      <c r="AD50" s="6">
        <v>55</v>
      </c>
      <c r="AE50" s="6">
        <v>0</v>
      </c>
      <c r="AF50" s="6">
        <v>3</v>
      </c>
      <c r="AG50" s="6">
        <v>3</v>
      </c>
      <c r="AH50" s="6">
        <v>17</v>
      </c>
      <c r="AI50" s="6">
        <v>14</v>
      </c>
      <c r="AJ50" s="6">
        <v>50</v>
      </c>
      <c r="AK50" s="6">
        <v>70</v>
      </c>
      <c r="AL50" s="6">
        <v>0</v>
      </c>
      <c r="AN50" s="9">
        <v>6</v>
      </c>
      <c r="AP50" s="9">
        <v>116</v>
      </c>
      <c r="AQ50" s="9">
        <v>1</v>
      </c>
      <c r="AR50" s="9">
        <f t="shared" si="4"/>
        <v>117</v>
      </c>
      <c r="AT50" s="9">
        <v>108</v>
      </c>
      <c r="AV50" s="9">
        <v>205</v>
      </c>
      <c r="AX50" s="18">
        <v>55779</v>
      </c>
      <c r="AZ50" s="1"/>
      <c r="BA50" s="21">
        <f t="shared" si="5"/>
        <v>9.3225048853511172</v>
      </c>
      <c r="BB50" s="21">
        <f t="shared" si="9"/>
        <v>5.8803492353753208</v>
      </c>
      <c r="BC50" s="21">
        <f t="shared" si="10"/>
        <v>0.6812599723910433</v>
      </c>
      <c r="BD50" s="21">
        <f t="shared" si="11"/>
        <v>0.64540418437046199</v>
      </c>
      <c r="BE50" s="21">
        <f t="shared" si="12"/>
        <v>0.55576471431900898</v>
      </c>
      <c r="BF50" s="21">
        <f t="shared" si="13"/>
        <v>0.3764857742161028</v>
      </c>
      <c r="BG50" s="21">
        <f t="shared" si="14"/>
        <v>0.51990892629842778</v>
      </c>
      <c r="BH50" s="21">
        <f t="shared" si="15"/>
        <v>1.111529428638018</v>
      </c>
      <c r="BI50" s="21">
        <f t="shared" si="16"/>
        <v>5.3783682030871832E-2</v>
      </c>
      <c r="BJ50" s="21">
        <f t="shared" si="17"/>
        <v>5.3783682030871832E-2</v>
      </c>
      <c r="BK50" s="21">
        <f t="shared" si="18"/>
        <v>0.1434231520823249</v>
      </c>
      <c r="BL50" s="21">
        <f t="shared" si="19"/>
        <v>2.2768425393069074</v>
      </c>
      <c r="BM50" s="21">
        <f t="shared" si="20"/>
        <v>5.3783682030871832E-2</v>
      </c>
      <c r="BN50" s="21">
        <f t="shared" si="21"/>
        <v>0.28684630416464979</v>
      </c>
      <c r="BO50" s="21">
        <f t="shared" si="22"/>
        <v>0.1613510460926155</v>
      </c>
      <c r="BP50" s="21">
        <f t="shared" si="23"/>
        <v>0.30477419817494039</v>
      </c>
      <c r="BQ50" s="21">
        <f t="shared" si="24"/>
        <v>2.3485541153480702</v>
      </c>
      <c r="BR50" s="21">
        <f t="shared" si="25"/>
        <v>5.3783682030871832E-2</v>
      </c>
      <c r="BT50" s="21">
        <f t="shared" si="6"/>
        <v>6.6153928897972349</v>
      </c>
      <c r="BU50" s="21">
        <f t="shared" si="26"/>
        <v>3.8365693182021907</v>
      </c>
      <c r="BV50" s="21">
        <f t="shared" si="27"/>
        <v>5.3783682030871832E-2</v>
      </c>
      <c r="BW50" s="21">
        <f t="shared" si="28"/>
        <v>0.32270209218523099</v>
      </c>
      <c r="BX50" s="21">
        <f t="shared" si="29"/>
        <v>0.26891841015435913</v>
      </c>
      <c r="BY50" s="21">
        <f t="shared" si="30"/>
        <v>0.28684630416464979</v>
      </c>
      <c r="BZ50" s="21">
        <f t="shared" si="31"/>
        <v>0.17927894010290613</v>
      </c>
      <c r="CA50" s="21">
        <f t="shared" si="32"/>
        <v>0.98603417056598364</v>
      </c>
      <c r="CB50" s="21">
        <f t="shared" si="33"/>
        <v>0</v>
      </c>
      <c r="CC50" s="21">
        <f t="shared" si="34"/>
        <v>5.3783682030871832E-2</v>
      </c>
      <c r="CD50" s="21">
        <f t="shared" si="35"/>
        <v>5.3783682030871832E-2</v>
      </c>
      <c r="CE50" s="21">
        <f t="shared" si="36"/>
        <v>0.30477419817494039</v>
      </c>
      <c r="CF50" s="21">
        <f t="shared" si="37"/>
        <v>0.25099051614406853</v>
      </c>
      <c r="CG50" s="21">
        <f t="shared" si="38"/>
        <v>0.89639470051453052</v>
      </c>
      <c r="CH50" s="21">
        <f t="shared" si="39"/>
        <v>1.2549525807203428</v>
      </c>
      <c r="CI50" s="21">
        <f t="shared" si="40"/>
        <v>0</v>
      </c>
      <c r="CK50" s="21">
        <f t="shared" si="7"/>
        <v>0.10756736406174366</v>
      </c>
      <c r="CM50" s="21">
        <f t="shared" si="8"/>
        <v>2.0796357051937111</v>
      </c>
      <c r="CN50" s="21">
        <f t="shared" si="2"/>
        <v>1.7927894010290612E-2</v>
      </c>
      <c r="CO50" s="21">
        <f t="shared" si="3"/>
        <v>2.0975635992040012</v>
      </c>
      <c r="CQ50" s="22">
        <f t="shared" si="3"/>
        <v>1.9362125531113861</v>
      </c>
      <c r="CS50" s="22">
        <f t="shared" si="3"/>
        <v>3.6752182721095754</v>
      </c>
      <c r="CU50" s="21">
        <v>995.76309061980442</v>
      </c>
    </row>
    <row r="51" spans="1:99" x14ac:dyDescent="0.5">
      <c r="A51" s="24">
        <v>47</v>
      </c>
      <c r="B51" s="1" t="s">
        <v>59</v>
      </c>
      <c r="C51" s="1"/>
      <c r="D51" s="6">
        <v>333</v>
      </c>
      <c r="E51" s="13">
        <v>201</v>
      </c>
      <c r="F51" s="13">
        <v>34</v>
      </c>
      <c r="G51" s="13">
        <v>28</v>
      </c>
      <c r="H51" s="13">
        <v>16</v>
      </c>
      <c r="I51" s="13">
        <v>18</v>
      </c>
      <c r="J51" s="13">
        <v>35</v>
      </c>
      <c r="K51" s="13">
        <v>36</v>
      </c>
      <c r="L51" s="13">
        <v>10</v>
      </c>
      <c r="M51" s="13">
        <v>5</v>
      </c>
      <c r="N51" s="13">
        <v>3</v>
      </c>
      <c r="O51" s="13">
        <v>84</v>
      </c>
      <c r="P51" s="13">
        <v>3</v>
      </c>
      <c r="Q51" s="13">
        <v>8</v>
      </c>
      <c r="R51" s="13">
        <v>10</v>
      </c>
      <c r="S51" s="13">
        <v>8</v>
      </c>
      <c r="T51" s="13">
        <v>90</v>
      </c>
      <c r="U51" s="13">
        <v>0</v>
      </c>
      <c r="W51" s="6">
        <v>297</v>
      </c>
      <c r="X51" s="6">
        <v>190</v>
      </c>
      <c r="Y51" s="6">
        <v>3</v>
      </c>
      <c r="Z51" s="6">
        <v>12</v>
      </c>
      <c r="AA51" s="6">
        <v>10</v>
      </c>
      <c r="AB51" s="6">
        <v>10</v>
      </c>
      <c r="AC51" s="6">
        <v>10</v>
      </c>
      <c r="AD51" s="6">
        <v>35</v>
      </c>
      <c r="AE51" s="6">
        <v>3</v>
      </c>
      <c r="AF51" s="6">
        <v>3</v>
      </c>
      <c r="AG51" s="6"/>
      <c r="AH51" s="6">
        <v>24</v>
      </c>
      <c r="AI51" s="6">
        <v>20</v>
      </c>
      <c r="AJ51" s="6">
        <v>25</v>
      </c>
      <c r="AK51" s="6">
        <v>64</v>
      </c>
      <c r="AL51" s="6">
        <v>0</v>
      </c>
      <c r="AN51" s="9">
        <v>9</v>
      </c>
      <c r="AP51" s="9">
        <v>48</v>
      </c>
      <c r="AQ51" s="9">
        <v>0</v>
      </c>
      <c r="AR51" s="9">
        <f t="shared" si="4"/>
        <v>48</v>
      </c>
      <c r="AT51" s="9">
        <v>44</v>
      </c>
      <c r="AV51" s="9">
        <v>112</v>
      </c>
      <c r="AX51" s="18">
        <v>46087</v>
      </c>
      <c r="AZ51" s="1"/>
      <c r="BA51" s="21">
        <f t="shared" si="5"/>
        <v>7.2254648816369045</v>
      </c>
      <c r="BB51" s="21">
        <f t="shared" si="9"/>
        <v>4.3613166402673205</v>
      </c>
      <c r="BC51" s="21">
        <f t="shared" si="10"/>
        <v>0.73773515308004434</v>
      </c>
      <c r="BD51" s="21">
        <f t="shared" si="11"/>
        <v>0.60754659665415411</v>
      </c>
      <c r="BE51" s="21">
        <f t="shared" si="12"/>
        <v>0.34716948380237378</v>
      </c>
      <c r="BF51" s="21">
        <f t="shared" si="13"/>
        <v>0.3905656692776705</v>
      </c>
      <c r="BG51" s="21">
        <f t="shared" si="14"/>
        <v>0.75943324581769256</v>
      </c>
      <c r="BH51" s="21">
        <f t="shared" si="15"/>
        <v>0.781131338555341</v>
      </c>
      <c r="BI51" s="21">
        <f t="shared" si="16"/>
        <v>0.21698092737648361</v>
      </c>
      <c r="BJ51" s="21">
        <f t="shared" si="17"/>
        <v>0.10849046368824181</v>
      </c>
      <c r="BK51" s="21">
        <f t="shared" si="18"/>
        <v>6.5094278212945084E-2</v>
      </c>
      <c r="BL51" s="21">
        <f t="shared" si="19"/>
        <v>1.8226397899624622</v>
      </c>
      <c r="BM51" s="21">
        <f t="shared" si="20"/>
        <v>6.5094278212945084E-2</v>
      </c>
      <c r="BN51" s="21">
        <f t="shared" si="21"/>
        <v>0.17358474190118689</v>
      </c>
      <c r="BO51" s="21">
        <f t="shared" si="22"/>
        <v>0.21698092737648361</v>
      </c>
      <c r="BP51" s="21">
        <f t="shared" si="23"/>
        <v>0.17358474190118689</v>
      </c>
      <c r="BQ51" s="21">
        <f t="shared" si="24"/>
        <v>1.9528283463883525</v>
      </c>
      <c r="BR51" s="21">
        <f t="shared" si="25"/>
        <v>0</v>
      </c>
      <c r="BT51" s="21">
        <f t="shared" si="6"/>
        <v>6.4443335430815631</v>
      </c>
      <c r="BU51" s="21">
        <f t="shared" si="26"/>
        <v>4.1226376201531885</v>
      </c>
      <c r="BV51" s="21">
        <f t="shared" si="27"/>
        <v>6.5094278212945084E-2</v>
      </c>
      <c r="BW51" s="21">
        <f t="shared" si="28"/>
        <v>0.26037711285178033</v>
      </c>
      <c r="BX51" s="21">
        <f t="shared" si="29"/>
        <v>0.21698092737648361</v>
      </c>
      <c r="BY51" s="21">
        <f t="shared" si="30"/>
        <v>0.21698092737648361</v>
      </c>
      <c r="BZ51" s="21">
        <f t="shared" si="31"/>
        <v>0.21698092737648361</v>
      </c>
      <c r="CA51" s="21">
        <f t="shared" si="32"/>
        <v>0.75943324581769256</v>
      </c>
      <c r="CB51" s="21">
        <f t="shared" si="33"/>
        <v>6.5094278212945084E-2</v>
      </c>
      <c r="CC51" s="21">
        <f t="shared" si="34"/>
        <v>6.5094278212945084E-2</v>
      </c>
      <c r="CD51" s="21">
        <f t="shared" si="35"/>
        <v>0</v>
      </c>
      <c r="CE51" s="21">
        <f t="shared" si="36"/>
        <v>0.52075422570356067</v>
      </c>
      <c r="CF51" s="21">
        <f t="shared" si="37"/>
        <v>0.43396185475296722</v>
      </c>
      <c r="CG51" s="21">
        <f t="shared" si="38"/>
        <v>0.542452318441209</v>
      </c>
      <c r="CH51" s="21">
        <f t="shared" si="39"/>
        <v>1.3886779352094951</v>
      </c>
      <c r="CI51" s="21">
        <f t="shared" si="40"/>
        <v>0</v>
      </c>
      <c r="CK51" s="21">
        <f t="shared" si="7"/>
        <v>0.19528283463883525</v>
      </c>
      <c r="CM51" s="21">
        <f t="shared" si="8"/>
        <v>1.0415084514071213</v>
      </c>
      <c r="CN51" s="21">
        <f t="shared" si="2"/>
        <v>0</v>
      </c>
      <c r="CO51" s="21">
        <f t="shared" si="3"/>
        <v>1.0415084514071213</v>
      </c>
      <c r="CQ51" s="22">
        <f t="shared" si="3"/>
        <v>0.95471608045652778</v>
      </c>
      <c r="CS51" s="22">
        <f t="shared" si="3"/>
        <v>2.4301863866166165</v>
      </c>
      <c r="CU51" s="21">
        <v>638.02547904380128</v>
      </c>
    </row>
    <row r="52" spans="1:99" x14ac:dyDescent="0.5">
      <c r="A52" s="24">
        <v>48</v>
      </c>
      <c r="B52" s="1" t="s">
        <v>60</v>
      </c>
      <c r="C52" s="1"/>
      <c r="D52" s="6">
        <v>282</v>
      </c>
      <c r="E52" s="13">
        <v>163</v>
      </c>
      <c r="F52" s="13">
        <v>20</v>
      </c>
      <c r="G52" s="13">
        <v>19</v>
      </c>
      <c r="H52" s="13">
        <v>14</v>
      </c>
      <c r="I52" s="13">
        <v>15</v>
      </c>
      <c r="J52" s="13">
        <v>21</v>
      </c>
      <c r="K52" s="13">
        <v>35</v>
      </c>
      <c r="L52" s="13">
        <v>3</v>
      </c>
      <c r="M52" s="13">
        <v>3</v>
      </c>
      <c r="N52" s="13">
        <v>0</v>
      </c>
      <c r="O52" s="13">
        <v>69</v>
      </c>
      <c r="P52" s="13">
        <v>3</v>
      </c>
      <c r="Q52" s="13">
        <v>7</v>
      </c>
      <c r="R52" s="13">
        <v>7</v>
      </c>
      <c r="S52" s="13">
        <v>10</v>
      </c>
      <c r="T52" s="13">
        <v>79</v>
      </c>
      <c r="U52" s="13">
        <v>3</v>
      </c>
      <c r="W52" s="6">
        <v>252</v>
      </c>
      <c r="X52" s="6">
        <v>167</v>
      </c>
      <c r="Y52" s="6">
        <v>3</v>
      </c>
      <c r="Z52" s="6">
        <v>9</v>
      </c>
      <c r="AA52" s="6">
        <v>11</v>
      </c>
      <c r="AB52" s="6">
        <v>7</v>
      </c>
      <c r="AC52" s="6">
        <v>8</v>
      </c>
      <c r="AD52" s="6">
        <v>33</v>
      </c>
      <c r="AE52" s="6">
        <v>0</v>
      </c>
      <c r="AF52" s="6">
        <v>0</v>
      </c>
      <c r="AG52" s="6">
        <v>3</v>
      </c>
      <c r="AH52" s="6">
        <v>24</v>
      </c>
      <c r="AI52" s="6">
        <v>9</v>
      </c>
      <c r="AJ52" s="6">
        <v>26</v>
      </c>
      <c r="AK52" s="6">
        <v>47</v>
      </c>
      <c r="AL52" s="6">
        <v>0</v>
      </c>
      <c r="AN52" s="9">
        <v>3</v>
      </c>
      <c r="AP52" s="9">
        <v>78</v>
      </c>
      <c r="AQ52" s="9">
        <v>0</v>
      </c>
      <c r="AR52" s="9">
        <f t="shared" si="4"/>
        <v>78</v>
      </c>
      <c r="AT52" s="9">
        <v>26</v>
      </c>
      <c r="AV52" s="9">
        <v>51</v>
      </c>
      <c r="AX52" s="18">
        <v>29920</v>
      </c>
      <c r="AZ52" s="1"/>
      <c r="BA52" s="21">
        <f t="shared" si="5"/>
        <v>9.425133689839571</v>
      </c>
      <c r="BB52" s="21">
        <f t="shared" si="9"/>
        <v>5.4478609625668444</v>
      </c>
      <c r="BC52" s="21">
        <f t="shared" si="10"/>
        <v>0.66844919786096257</v>
      </c>
      <c r="BD52" s="21">
        <f t="shared" si="11"/>
        <v>0.63502673796791442</v>
      </c>
      <c r="BE52" s="21">
        <f t="shared" si="12"/>
        <v>0.46791443850267378</v>
      </c>
      <c r="BF52" s="21">
        <f t="shared" si="13"/>
        <v>0.50133689839572193</v>
      </c>
      <c r="BG52" s="21">
        <f t="shared" si="14"/>
        <v>0.70187165775401072</v>
      </c>
      <c r="BH52" s="21">
        <f t="shared" si="15"/>
        <v>1.1697860962566844</v>
      </c>
      <c r="BI52" s="21">
        <f t="shared" si="16"/>
        <v>0.10026737967914438</v>
      </c>
      <c r="BJ52" s="21">
        <f t="shared" si="17"/>
        <v>0.10026737967914438</v>
      </c>
      <c r="BK52" s="21">
        <f t="shared" si="18"/>
        <v>0</v>
      </c>
      <c r="BL52" s="21">
        <f t="shared" si="19"/>
        <v>2.3061497326203209</v>
      </c>
      <c r="BM52" s="21">
        <f t="shared" si="20"/>
        <v>0.10026737967914438</v>
      </c>
      <c r="BN52" s="21">
        <f t="shared" si="21"/>
        <v>0.23395721925133689</v>
      </c>
      <c r="BO52" s="21">
        <f t="shared" si="22"/>
        <v>0.23395721925133689</v>
      </c>
      <c r="BP52" s="21">
        <f t="shared" si="23"/>
        <v>0.33422459893048129</v>
      </c>
      <c r="BQ52" s="21">
        <f t="shared" si="24"/>
        <v>2.6403743315508019</v>
      </c>
      <c r="BR52" s="21">
        <f t="shared" si="25"/>
        <v>0.10026737967914438</v>
      </c>
      <c r="BT52" s="21">
        <f t="shared" si="6"/>
        <v>8.4224598930481278</v>
      </c>
      <c r="BU52" s="21">
        <f t="shared" si="26"/>
        <v>5.5815508021390379</v>
      </c>
      <c r="BV52" s="21">
        <f t="shared" si="27"/>
        <v>0.10026737967914438</v>
      </c>
      <c r="BW52" s="21">
        <f t="shared" si="28"/>
        <v>0.30080213903743319</v>
      </c>
      <c r="BX52" s="21">
        <f t="shared" si="29"/>
        <v>0.36764705882352938</v>
      </c>
      <c r="BY52" s="21">
        <f t="shared" si="30"/>
        <v>0.23395721925133689</v>
      </c>
      <c r="BZ52" s="21">
        <f t="shared" si="31"/>
        <v>0.26737967914438504</v>
      </c>
      <c r="CA52" s="21">
        <f t="shared" si="32"/>
        <v>1.1029411764705883</v>
      </c>
      <c r="CB52" s="21">
        <f t="shared" si="33"/>
        <v>0</v>
      </c>
      <c r="CC52" s="21">
        <f t="shared" si="34"/>
        <v>0</v>
      </c>
      <c r="CD52" s="21">
        <f t="shared" si="35"/>
        <v>0.10026737967914438</v>
      </c>
      <c r="CE52" s="21">
        <f t="shared" si="36"/>
        <v>0.80213903743315507</v>
      </c>
      <c r="CF52" s="21">
        <f t="shared" si="37"/>
        <v>0.30080213903743319</v>
      </c>
      <c r="CG52" s="21">
        <f t="shared" si="38"/>
        <v>0.86898395721925137</v>
      </c>
      <c r="CH52" s="21">
        <f t="shared" si="39"/>
        <v>1.5708556149732622</v>
      </c>
      <c r="CI52" s="21">
        <f t="shared" si="40"/>
        <v>0</v>
      </c>
      <c r="CK52" s="21">
        <f t="shared" si="7"/>
        <v>0.10026737967914438</v>
      </c>
      <c r="CM52" s="21">
        <f t="shared" si="8"/>
        <v>2.606951871657754</v>
      </c>
      <c r="CN52" s="21">
        <f t="shared" si="2"/>
        <v>0</v>
      </c>
      <c r="CO52" s="21">
        <f t="shared" si="3"/>
        <v>2.606951871657754</v>
      </c>
      <c r="CQ52" s="22">
        <f t="shared" si="3"/>
        <v>0.86898395721925137</v>
      </c>
      <c r="CS52" s="22">
        <f t="shared" si="3"/>
        <v>1.7045454545454544</v>
      </c>
      <c r="CU52" s="21">
        <v>709.57425544673197</v>
      </c>
    </row>
    <row r="53" spans="1:99" x14ac:dyDescent="0.5">
      <c r="A53" s="24">
        <v>49</v>
      </c>
      <c r="B53" s="1" t="s">
        <v>61</v>
      </c>
      <c r="C53" s="1"/>
      <c r="D53" s="6">
        <v>1027</v>
      </c>
      <c r="E53" s="13">
        <v>557</v>
      </c>
      <c r="F53" s="13">
        <v>120</v>
      </c>
      <c r="G53" s="13">
        <v>63</v>
      </c>
      <c r="H53" s="13">
        <v>53</v>
      </c>
      <c r="I53" s="13">
        <v>70</v>
      </c>
      <c r="J53" s="13">
        <v>112</v>
      </c>
      <c r="K53" s="13">
        <v>127</v>
      </c>
      <c r="L53" s="13">
        <v>55</v>
      </c>
      <c r="M53" s="13">
        <v>12</v>
      </c>
      <c r="N53" s="13">
        <v>48</v>
      </c>
      <c r="O53" s="13">
        <v>326</v>
      </c>
      <c r="P53" s="13">
        <v>5</v>
      </c>
      <c r="Q53" s="13">
        <v>15</v>
      </c>
      <c r="R53" s="13">
        <v>33</v>
      </c>
      <c r="S53" s="13">
        <v>30</v>
      </c>
      <c r="T53" s="13">
        <v>301</v>
      </c>
      <c r="U53" s="13">
        <v>12</v>
      </c>
      <c r="W53" s="6">
        <v>1680</v>
      </c>
      <c r="X53" s="6">
        <v>1065</v>
      </c>
      <c r="Y53" s="6">
        <v>3</v>
      </c>
      <c r="Z53" s="6">
        <v>46</v>
      </c>
      <c r="AA53" s="6">
        <v>32</v>
      </c>
      <c r="AB53" s="6">
        <v>39</v>
      </c>
      <c r="AC53" s="6">
        <v>47</v>
      </c>
      <c r="AD53" s="6">
        <v>169</v>
      </c>
      <c r="AE53" s="6">
        <v>3</v>
      </c>
      <c r="AF53" s="6">
        <v>8</v>
      </c>
      <c r="AG53" s="6">
        <v>6</v>
      </c>
      <c r="AH53" s="6">
        <v>157</v>
      </c>
      <c r="AI53" s="6">
        <v>118</v>
      </c>
      <c r="AJ53" s="6">
        <v>213</v>
      </c>
      <c r="AK53" s="6">
        <v>287</v>
      </c>
      <c r="AL53" s="6">
        <v>3</v>
      </c>
      <c r="AN53" s="9">
        <v>16</v>
      </c>
      <c r="AP53" s="9">
        <v>299</v>
      </c>
      <c r="AQ53" s="9">
        <v>1</v>
      </c>
      <c r="AR53" s="9">
        <f t="shared" si="4"/>
        <v>300</v>
      </c>
      <c r="AT53" s="9">
        <v>96</v>
      </c>
      <c r="AV53" s="9">
        <v>113</v>
      </c>
      <c r="AX53" s="18">
        <v>202896</v>
      </c>
      <c r="AZ53" s="1"/>
      <c r="BA53" s="21">
        <f t="shared" si="5"/>
        <v>5.0617064900244459</v>
      </c>
      <c r="BB53" s="21">
        <f t="shared" si="9"/>
        <v>2.7452487974134532</v>
      </c>
      <c r="BC53" s="21">
        <f t="shared" si="10"/>
        <v>0.59143600662408335</v>
      </c>
      <c r="BD53" s="21">
        <f t="shared" si="11"/>
        <v>0.31050390347764373</v>
      </c>
      <c r="BE53" s="21">
        <f t="shared" si="12"/>
        <v>0.26121756959230347</v>
      </c>
      <c r="BF53" s="21">
        <f t="shared" si="13"/>
        <v>0.34500433719738194</v>
      </c>
      <c r="BG53" s="21">
        <f t="shared" si="14"/>
        <v>0.55200693951581103</v>
      </c>
      <c r="BH53" s="21">
        <f t="shared" si="15"/>
        <v>0.62593644034382145</v>
      </c>
      <c r="BI53" s="21">
        <f t="shared" si="16"/>
        <v>0.27107483636937152</v>
      </c>
      <c r="BJ53" s="21">
        <f t="shared" si="17"/>
        <v>5.9143600662408327E-2</v>
      </c>
      <c r="BK53" s="21">
        <f t="shared" si="18"/>
        <v>0.23657440264963331</v>
      </c>
      <c r="BL53" s="21">
        <f t="shared" si="19"/>
        <v>1.6067344846620928</v>
      </c>
      <c r="BM53" s="21">
        <f t="shared" si="20"/>
        <v>2.4643166942670137E-2</v>
      </c>
      <c r="BN53" s="21">
        <f t="shared" si="21"/>
        <v>7.3929500828010419E-2</v>
      </c>
      <c r="BO53" s="21">
        <f t="shared" si="22"/>
        <v>0.16264490182162289</v>
      </c>
      <c r="BP53" s="21">
        <f t="shared" si="23"/>
        <v>0.14785900165602084</v>
      </c>
      <c r="BQ53" s="21">
        <f t="shared" si="24"/>
        <v>1.4835186499487423</v>
      </c>
      <c r="BR53" s="21">
        <f t="shared" si="25"/>
        <v>5.9143600662408327E-2</v>
      </c>
      <c r="BT53" s="21">
        <f t="shared" si="6"/>
        <v>8.2801040927371652</v>
      </c>
      <c r="BU53" s="21">
        <f t="shared" si="26"/>
        <v>5.2489945587887394</v>
      </c>
      <c r="BV53" s="21">
        <f t="shared" si="27"/>
        <v>1.4785900165602082E-2</v>
      </c>
      <c r="BW53" s="21">
        <f t="shared" si="28"/>
        <v>0.22671713587256526</v>
      </c>
      <c r="BX53" s="21">
        <f t="shared" si="29"/>
        <v>0.15771626843308886</v>
      </c>
      <c r="BY53" s="21">
        <f t="shared" si="30"/>
        <v>0.19221670215282705</v>
      </c>
      <c r="BZ53" s="21">
        <f t="shared" si="31"/>
        <v>0.23164576926109928</v>
      </c>
      <c r="CA53" s="21">
        <f t="shared" si="32"/>
        <v>0.83293904266225061</v>
      </c>
      <c r="CB53" s="21">
        <f t="shared" si="33"/>
        <v>1.4785900165602082E-2</v>
      </c>
      <c r="CC53" s="21">
        <f t="shared" si="34"/>
        <v>3.9429067108272216E-2</v>
      </c>
      <c r="CD53" s="21">
        <f t="shared" si="35"/>
        <v>2.9571800331204164E-2</v>
      </c>
      <c r="CE53" s="21">
        <f t="shared" si="36"/>
        <v>0.77379544199984229</v>
      </c>
      <c r="CF53" s="21">
        <f t="shared" si="37"/>
        <v>0.58157873984701525</v>
      </c>
      <c r="CG53" s="21">
        <f t="shared" si="38"/>
        <v>1.049798911757748</v>
      </c>
      <c r="CH53" s="21">
        <f t="shared" si="39"/>
        <v>1.4145177825092659</v>
      </c>
      <c r="CI53" s="21">
        <f t="shared" si="40"/>
        <v>1.4785900165602082E-2</v>
      </c>
      <c r="CK53" s="21">
        <f t="shared" si="7"/>
        <v>7.8858134216544432E-2</v>
      </c>
      <c r="CM53" s="21">
        <f t="shared" si="8"/>
        <v>1.4736613831716741</v>
      </c>
      <c r="CN53" s="21">
        <f t="shared" si="2"/>
        <v>4.928633388534027E-3</v>
      </c>
      <c r="CO53" s="21">
        <f t="shared" si="3"/>
        <v>1.4785900165602082</v>
      </c>
      <c r="CQ53" s="22">
        <f t="shared" si="3"/>
        <v>0.47314880529926662</v>
      </c>
      <c r="CS53" s="22">
        <f t="shared" si="3"/>
        <v>0.55693557290434514</v>
      </c>
      <c r="CU53" s="21">
        <v>435.74579380879885</v>
      </c>
    </row>
    <row r="54" spans="1:99" x14ac:dyDescent="0.5">
      <c r="A54" s="24">
        <v>50</v>
      </c>
      <c r="B54" s="1" t="s">
        <v>62</v>
      </c>
      <c r="C54" s="1"/>
      <c r="D54" s="6">
        <v>530</v>
      </c>
      <c r="E54" s="13">
        <v>528</v>
      </c>
      <c r="F54" s="13">
        <v>104</v>
      </c>
      <c r="G54" s="13">
        <v>23</v>
      </c>
      <c r="H54" s="13">
        <v>32</v>
      </c>
      <c r="I54" s="13">
        <v>31</v>
      </c>
      <c r="J54" s="13">
        <v>90</v>
      </c>
      <c r="K54" s="13">
        <v>86</v>
      </c>
      <c r="L54" s="13">
        <v>50</v>
      </c>
      <c r="M54" s="13">
        <v>6</v>
      </c>
      <c r="N54" s="13">
        <v>39</v>
      </c>
      <c r="O54" s="13">
        <v>303</v>
      </c>
      <c r="P54" s="13">
        <v>6</v>
      </c>
      <c r="Q54" s="13">
        <v>10</v>
      </c>
      <c r="R54" s="13">
        <v>21</v>
      </c>
      <c r="S54" s="13">
        <v>44</v>
      </c>
      <c r="T54" s="13">
        <v>198</v>
      </c>
      <c r="U54" s="13">
        <v>14</v>
      </c>
      <c r="W54" s="6">
        <v>1014</v>
      </c>
      <c r="X54" s="6">
        <v>607</v>
      </c>
      <c r="Y54" s="6">
        <v>3</v>
      </c>
      <c r="Z54" s="6">
        <v>43</v>
      </c>
      <c r="AA54" s="6">
        <v>32</v>
      </c>
      <c r="AB54" s="6">
        <v>34</v>
      </c>
      <c r="AC54" s="6">
        <v>50</v>
      </c>
      <c r="AD54" s="6">
        <v>52</v>
      </c>
      <c r="AE54" s="6">
        <v>3</v>
      </c>
      <c r="AF54" s="6">
        <v>9</v>
      </c>
      <c r="AG54" s="6">
        <v>0</v>
      </c>
      <c r="AH54" s="6">
        <v>69</v>
      </c>
      <c r="AI54" s="6">
        <v>106</v>
      </c>
      <c r="AJ54" s="6">
        <v>174</v>
      </c>
      <c r="AK54" s="6">
        <v>249</v>
      </c>
      <c r="AL54" s="6">
        <v>3</v>
      </c>
      <c r="AN54" s="9">
        <v>6</v>
      </c>
      <c r="AP54" s="9">
        <v>137</v>
      </c>
      <c r="AQ54" s="9">
        <v>3</v>
      </c>
      <c r="AR54" s="9">
        <f t="shared" si="4"/>
        <v>140</v>
      </c>
      <c r="AT54" s="9">
        <v>49</v>
      </c>
      <c r="AV54" s="9">
        <v>89</v>
      </c>
      <c r="AX54" s="18">
        <v>130313</v>
      </c>
      <c r="AZ54" s="1"/>
      <c r="BA54" s="21">
        <f t="shared" si="5"/>
        <v>4.0671306776760572</v>
      </c>
      <c r="BB54" s="21">
        <f t="shared" si="9"/>
        <v>4.0517830147414298</v>
      </c>
      <c r="BC54" s="21">
        <f t="shared" si="10"/>
        <v>0.79807847260058473</v>
      </c>
      <c r="BD54" s="21">
        <f t="shared" si="11"/>
        <v>0.17649812374820623</v>
      </c>
      <c r="BE54" s="21">
        <f t="shared" si="12"/>
        <v>0.24556260695402604</v>
      </c>
      <c r="BF54" s="21">
        <f t="shared" si="13"/>
        <v>0.23788877548671275</v>
      </c>
      <c r="BG54" s="21">
        <f t="shared" si="14"/>
        <v>0.69064483205819827</v>
      </c>
      <c r="BH54" s="21">
        <f t="shared" si="15"/>
        <v>0.6599495061889451</v>
      </c>
      <c r="BI54" s="21">
        <f t="shared" si="16"/>
        <v>0.38369157336566573</v>
      </c>
      <c r="BJ54" s="21">
        <f t="shared" si="17"/>
        <v>4.6042988803879893E-2</v>
      </c>
      <c r="BK54" s="21">
        <f t="shared" si="18"/>
        <v>0.29927942722521927</v>
      </c>
      <c r="BL54" s="21">
        <f t="shared" si="19"/>
        <v>2.3251709345959344</v>
      </c>
      <c r="BM54" s="21">
        <f t="shared" si="20"/>
        <v>4.6042988803879893E-2</v>
      </c>
      <c r="BN54" s="21">
        <f t="shared" si="21"/>
        <v>7.6738314673133148E-2</v>
      </c>
      <c r="BO54" s="21">
        <f t="shared" si="22"/>
        <v>0.16115046081357962</v>
      </c>
      <c r="BP54" s="21">
        <f t="shared" si="23"/>
        <v>0.33764858456178587</v>
      </c>
      <c r="BQ54" s="21">
        <f t="shared" si="24"/>
        <v>1.5194186305280364</v>
      </c>
      <c r="BR54" s="21">
        <f t="shared" si="25"/>
        <v>0.10743364054238641</v>
      </c>
      <c r="BT54" s="21">
        <f t="shared" si="6"/>
        <v>7.7812651078557016</v>
      </c>
      <c r="BU54" s="21">
        <f t="shared" si="26"/>
        <v>4.658015700659182</v>
      </c>
      <c r="BV54" s="21">
        <f t="shared" si="27"/>
        <v>2.3021494401939947E-2</v>
      </c>
      <c r="BW54" s="21">
        <f t="shared" si="28"/>
        <v>0.32997475309447255</v>
      </c>
      <c r="BX54" s="21">
        <f t="shared" si="29"/>
        <v>0.24556260695402604</v>
      </c>
      <c r="BY54" s="21">
        <f t="shared" si="30"/>
        <v>0.26091026988865273</v>
      </c>
      <c r="BZ54" s="21">
        <f t="shared" si="31"/>
        <v>0.38369157336566573</v>
      </c>
      <c r="CA54" s="21">
        <f t="shared" si="32"/>
        <v>0.39903923630029237</v>
      </c>
      <c r="CB54" s="21">
        <f t="shared" si="33"/>
        <v>2.3021494401939947E-2</v>
      </c>
      <c r="CC54" s="21">
        <f t="shared" si="34"/>
        <v>6.9064483205819829E-2</v>
      </c>
      <c r="CD54" s="21">
        <f t="shared" si="35"/>
        <v>0</v>
      </c>
      <c r="CE54" s="21">
        <f t="shared" si="36"/>
        <v>0.52949437124461873</v>
      </c>
      <c r="CF54" s="21">
        <f t="shared" si="37"/>
        <v>0.81342613553521137</v>
      </c>
      <c r="CG54" s="21">
        <f t="shared" si="38"/>
        <v>1.335246675312517</v>
      </c>
      <c r="CH54" s="21">
        <f t="shared" si="39"/>
        <v>1.9107840353610153</v>
      </c>
      <c r="CI54" s="21">
        <f t="shared" si="40"/>
        <v>2.3021494401939947E-2</v>
      </c>
      <c r="CK54" s="21">
        <f t="shared" si="7"/>
        <v>4.6042988803879893E-2</v>
      </c>
      <c r="CM54" s="21">
        <f t="shared" si="8"/>
        <v>1.0513149110219242</v>
      </c>
      <c r="CN54" s="21">
        <f t="shared" si="2"/>
        <v>2.3021494401939947E-2</v>
      </c>
      <c r="CO54" s="21">
        <f t="shared" si="3"/>
        <v>1.0743364054238642</v>
      </c>
      <c r="CQ54" s="22">
        <f t="shared" si="3"/>
        <v>0.37601774189835241</v>
      </c>
      <c r="CS54" s="22">
        <f t="shared" si="3"/>
        <v>0.682971000590885</v>
      </c>
      <c r="CU54" s="21">
        <v>363.55908404362708</v>
      </c>
    </row>
    <row r="55" spans="1:99" x14ac:dyDescent="0.5">
      <c r="A55" s="24">
        <v>51</v>
      </c>
      <c r="B55" s="1" t="s">
        <v>63</v>
      </c>
      <c r="C55" s="1"/>
      <c r="D55" s="6">
        <v>218</v>
      </c>
      <c r="E55" s="13">
        <v>113</v>
      </c>
      <c r="F55" s="13">
        <v>20</v>
      </c>
      <c r="G55" s="13">
        <v>21</v>
      </c>
      <c r="H55" s="13">
        <v>11</v>
      </c>
      <c r="I55" s="13">
        <v>12</v>
      </c>
      <c r="J55" s="13">
        <v>29</v>
      </c>
      <c r="K55" s="13">
        <v>36</v>
      </c>
      <c r="L55" s="13">
        <v>16</v>
      </c>
      <c r="M55" s="13">
        <v>3</v>
      </c>
      <c r="N55" s="13">
        <v>5</v>
      </c>
      <c r="O55" s="13">
        <v>70</v>
      </c>
      <c r="P55" s="13">
        <v>3</v>
      </c>
      <c r="Q55" s="13">
        <v>6</v>
      </c>
      <c r="R55" s="13">
        <v>5</v>
      </c>
      <c r="S55" s="13">
        <v>8</v>
      </c>
      <c r="T55" s="13">
        <v>70</v>
      </c>
      <c r="U55" s="13">
        <v>3</v>
      </c>
      <c r="W55" s="6">
        <v>227</v>
      </c>
      <c r="X55" s="6">
        <v>164</v>
      </c>
      <c r="Y55" s="6">
        <v>3</v>
      </c>
      <c r="Z55" s="6">
        <v>9</v>
      </c>
      <c r="AA55" s="6">
        <v>8</v>
      </c>
      <c r="AB55" s="6">
        <v>3</v>
      </c>
      <c r="AC55" s="6">
        <v>11</v>
      </c>
      <c r="AD55" s="6">
        <v>10</v>
      </c>
      <c r="AE55" s="6">
        <v>0</v>
      </c>
      <c r="AF55" s="6">
        <v>3</v>
      </c>
      <c r="AG55" s="6">
        <v>0</v>
      </c>
      <c r="AH55" s="6">
        <v>22</v>
      </c>
      <c r="AI55" s="6">
        <v>7</v>
      </c>
      <c r="AJ55" s="6">
        <v>25</v>
      </c>
      <c r="AK55" s="6">
        <v>39</v>
      </c>
      <c r="AL55" s="6">
        <v>0</v>
      </c>
      <c r="AN55" s="9">
        <v>17</v>
      </c>
      <c r="AP55" s="9">
        <v>45</v>
      </c>
      <c r="AQ55" s="9">
        <v>0</v>
      </c>
      <c r="AR55" s="9">
        <f t="shared" si="4"/>
        <v>45</v>
      </c>
      <c r="AT55" s="9">
        <v>24</v>
      </c>
      <c r="AV55" s="9">
        <v>38</v>
      </c>
      <c r="AX55" s="18">
        <v>35051</v>
      </c>
      <c r="AZ55" s="1"/>
      <c r="BA55" s="21">
        <f t="shared" si="5"/>
        <v>6.2195087158711599</v>
      </c>
      <c r="BB55" s="21">
        <f t="shared" si="9"/>
        <v>3.223873783914867</v>
      </c>
      <c r="BC55" s="21">
        <f t="shared" si="10"/>
        <v>0.57059712989643663</v>
      </c>
      <c r="BD55" s="21">
        <f t="shared" si="11"/>
        <v>0.5991269863912585</v>
      </c>
      <c r="BE55" s="21">
        <f t="shared" si="12"/>
        <v>0.31382842144304013</v>
      </c>
      <c r="BF55" s="21">
        <f t="shared" si="13"/>
        <v>0.342358277937862</v>
      </c>
      <c r="BG55" s="21">
        <f t="shared" si="14"/>
        <v>0.82736583834983302</v>
      </c>
      <c r="BH55" s="21">
        <f t="shared" si="15"/>
        <v>1.0270748338135858</v>
      </c>
      <c r="BI55" s="21">
        <f t="shared" si="16"/>
        <v>0.45647770391714931</v>
      </c>
      <c r="BJ55" s="21">
        <f t="shared" si="17"/>
        <v>8.55895694844655E-2</v>
      </c>
      <c r="BK55" s="21">
        <f t="shared" si="18"/>
        <v>0.14264928247410916</v>
      </c>
      <c r="BL55" s="21">
        <f t="shared" si="19"/>
        <v>1.9970899546375285</v>
      </c>
      <c r="BM55" s="21">
        <f t="shared" si="20"/>
        <v>8.55895694844655E-2</v>
      </c>
      <c r="BN55" s="21">
        <f t="shared" si="21"/>
        <v>0.171179138968931</v>
      </c>
      <c r="BO55" s="21">
        <f t="shared" si="22"/>
        <v>0.14264928247410916</v>
      </c>
      <c r="BP55" s="21">
        <f t="shared" si="23"/>
        <v>0.22823885195857466</v>
      </c>
      <c r="BQ55" s="21">
        <f t="shared" si="24"/>
        <v>1.9970899546375285</v>
      </c>
      <c r="BR55" s="21">
        <f t="shared" si="25"/>
        <v>8.55895694844655E-2</v>
      </c>
      <c r="BT55" s="21">
        <f t="shared" si="6"/>
        <v>6.4762774243245556</v>
      </c>
      <c r="BU55" s="21">
        <f t="shared" si="26"/>
        <v>4.6788964651507801</v>
      </c>
      <c r="BV55" s="21">
        <f t="shared" si="27"/>
        <v>8.55895694844655E-2</v>
      </c>
      <c r="BW55" s="21">
        <f t="shared" si="28"/>
        <v>0.25676870845339644</v>
      </c>
      <c r="BX55" s="21">
        <f t="shared" si="29"/>
        <v>0.22823885195857466</v>
      </c>
      <c r="BY55" s="21">
        <f t="shared" si="30"/>
        <v>8.55895694844655E-2</v>
      </c>
      <c r="BZ55" s="21">
        <f t="shared" si="31"/>
        <v>0.31382842144304013</v>
      </c>
      <c r="CA55" s="21">
        <f t="shared" si="32"/>
        <v>0.28529856494821831</v>
      </c>
      <c r="CB55" s="21">
        <f t="shared" si="33"/>
        <v>0</v>
      </c>
      <c r="CC55" s="21">
        <f t="shared" si="34"/>
        <v>8.55895694844655E-2</v>
      </c>
      <c r="CD55" s="21">
        <f t="shared" si="35"/>
        <v>0</v>
      </c>
      <c r="CE55" s="21">
        <f t="shared" si="36"/>
        <v>0.62765684288608026</v>
      </c>
      <c r="CF55" s="21">
        <f t="shared" si="37"/>
        <v>0.19970899546375281</v>
      </c>
      <c r="CG55" s="21">
        <f t="shared" si="38"/>
        <v>0.71324641237054576</v>
      </c>
      <c r="CH55" s="21">
        <f t="shared" si="39"/>
        <v>1.1126644032980515</v>
      </c>
      <c r="CI55" s="21">
        <f t="shared" si="40"/>
        <v>0</v>
      </c>
      <c r="CK55" s="21">
        <f t="shared" si="7"/>
        <v>0.48500756041197113</v>
      </c>
      <c r="CM55" s="21">
        <f t="shared" si="8"/>
        <v>1.2838435422669825</v>
      </c>
      <c r="CN55" s="21">
        <f t="shared" si="2"/>
        <v>0</v>
      </c>
      <c r="CO55" s="21">
        <f t="shared" si="3"/>
        <v>1.2838435422669825</v>
      </c>
      <c r="CQ55" s="22">
        <f t="shared" si="3"/>
        <v>0.684716555875724</v>
      </c>
      <c r="CS55" s="22">
        <f t="shared" si="3"/>
        <v>1.0841345468032295</v>
      </c>
      <c r="CU55" s="21">
        <v>438.73045844556134</v>
      </c>
    </row>
    <row r="56" spans="1:99" x14ac:dyDescent="0.5">
      <c r="A56" s="24">
        <v>52</v>
      </c>
      <c r="B56" s="1" t="s">
        <v>64</v>
      </c>
      <c r="C56" s="1"/>
      <c r="D56" s="6">
        <v>1469</v>
      </c>
      <c r="E56" s="13">
        <v>820</v>
      </c>
      <c r="F56" s="13">
        <v>163</v>
      </c>
      <c r="G56" s="13">
        <v>81</v>
      </c>
      <c r="H56" s="13">
        <v>59</v>
      </c>
      <c r="I56" s="13">
        <v>62</v>
      </c>
      <c r="J56" s="13">
        <v>144</v>
      </c>
      <c r="K56" s="13">
        <v>157</v>
      </c>
      <c r="L56" s="13">
        <v>94</v>
      </c>
      <c r="M56" s="13">
        <v>19</v>
      </c>
      <c r="N56" s="13">
        <v>59</v>
      </c>
      <c r="O56" s="13">
        <v>497</v>
      </c>
      <c r="P56" s="13">
        <v>6</v>
      </c>
      <c r="Q56" s="13">
        <v>15</v>
      </c>
      <c r="R56" s="13">
        <v>38</v>
      </c>
      <c r="S56" s="13">
        <v>62</v>
      </c>
      <c r="T56" s="13">
        <v>341</v>
      </c>
      <c r="U56" s="13">
        <v>16</v>
      </c>
      <c r="W56" s="6">
        <v>1341</v>
      </c>
      <c r="X56" s="6">
        <v>812</v>
      </c>
      <c r="Y56" s="6">
        <v>3</v>
      </c>
      <c r="Z56" s="6">
        <v>64</v>
      </c>
      <c r="AA56" s="6">
        <v>45</v>
      </c>
      <c r="AB56" s="6">
        <v>42</v>
      </c>
      <c r="AC56" s="6">
        <v>81</v>
      </c>
      <c r="AD56" s="6">
        <v>165</v>
      </c>
      <c r="AE56" s="6">
        <v>13</v>
      </c>
      <c r="AF56" s="6">
        <v>11</v>
      </c>
      <c r="AG56" s="6">
        <v>3</v>
      </c>
      <c r="AH56" s="6">
        <v>129</v>
      </c>
      <c r="AI56" s="6">
        <v>75</v>
      </c>
      <c r="AJ56" s="6">
        <v>231</v>
      </c>
      <c r="AK56" s="6">
        <v>284</v>
      </c>
      <c r="AL56" s="6">
        <v>0</v>
      </c>
      <c r="AN56" s="9">
        <v>6</v>
      </c>
      <c r="AP56" s="9">
        <v>218</v>
      </c>
      <c r="AQ56" s="9">
        <v>4</v>
      </c>
      <c r="AR56" s="9">
        <f t="shared" si="4"/>
        <v>222</v>
      </c>
      <c r="AT56" s="9">
        <v>124</v>
      </c>
      <c r="AV56" s="9">
        <v>157</v>
      </c>
      <c r="AX56" s="18">
        <v>185811</v>
      </c>
      <c r="AZ56" s="1"/>
      <c r="BA56" s="21">
        <f t="shared" si="5"/>
        <v>7.9058828594647244</v>
      </c>
      <c r="BB56" s="21">
        <f t="shared" si="9"/>
        <v>4.4130864157665588</v>
      </c>
      <c r="BC56" s="21">
        <f t="shared" si="10"/>
        <v>0.87723547045115735</v>
      </c>
      <c r="BD56" s="21">
        <f t="shared" si="11"/>
        <v>0.43592682887450152</v>
      </c>
      <c r="BE56" s="21">
        <f t="shared" si="12"/>
        <v>0.31752694942710608</v>
      </c>
      <c r="BF56" s="21">
        <f t="shared" si="13"/>
        <v>0.33367238753356904</v>
      </c>
      <c r="BG56" s="21">
        <f t="shared" si="14"/>
        <v>0.77498102911022482</v>
      </c>
      <c r="BH56" s="21">
        <f t="shared" si="15"/>
        <v>0.84494459423823132</v>
      </c>
      <c r="BI56" s="21">
        <f t="shared" si="16"/>
        <v>0.50589039400250801</v>
      </c>
      <c r="BJ56" s="21">
        <f t="shared" si="17"/>
        <v>0.10225444134093245</v>
      </c>
      <c r="BK56" s="21">
        <f t="shared" si="18"/>
        <v>0.31752694942710608</v>
      </c>
      <c r="BL56" s="21">
        <f t="shared" si="19"/>
        <v>2.6747609129707066</v>
      </c>
      <c r="BM56" s="21">
        <f t="shared" si="20"/>
        <v>3.2290876212926041E-2</v>
      </c>
      <c r="BN56" s="21">
        <f t="shared" si="21"/>
        <v>8.0727190532315099E-2</v>
      </c>
      <c r="BO56" s="21">
        <f t="shared" si="22"/>
        <v>0.2045088826818649</v>
      </c>
      <c r="BP56" s="21">
        <f t="shared" si="23"/>
        <v>0.33367238753356904</v>
      </c>
      <c r="BQ56" s="21">
        <f t="shared" si="24"/>
        <v>1.8351981314346297</v>
      </c>
      <c r="BR56" s="21">
        <f t="shared" si="25"/>
        <v>8.6109003234469433E-2</v>
      </c>
      <c r="BT56" s="21">
        <f t="shared" si="6"/>
        <v>7.2170108335889696</v>
      </c>
      <c r="BU56" s="21">
        <f t="shared" si="26"/>
        <v>4.3700319141493242</v>
      </c>
      <c r="BV56" s="21">
        <f t="shared" si="27"/>
        <v>1.614543810646302E-2</v>
      </c>
      <c r="BW56" s="21">
        <f t="shared" si="28"/>
        <v>0.34443601293787773</v>
      </c>
      <c r="BX56" s="21">
        <f t="shared" si="29"/>
        <v>0.24218157159694528</v>
      </c>
      <c r="BY56" s="21">
        <f t="shared" si="30"/>
        <v>0.22603613349048227</v>
      </c>
      <c r="BZ56" s="21">
        <f t="shared" si="31"/>
        <v>0.43592682887450152</v>
      </c>
      <c r="CA56" s="21">
        <f t="shared" si="32"/>
        <v>0.88799909585546599</v>
      </c>
      <c r="CB56" s="21">
        <f t="shared" si="33"/>
        <v>6.9963565128006416E-2</v>
      </c>
      <c r="CC56" s="21">
        <f t="shared" si="34"/>
        <v>5.9199939723697734E-2</v>
      </c>
      <c r="CD56" s="21">
        <f t="shared" si="35"/>
        <v>1.614543810646302E-2</v>
      </c>
      <c r="CE56" s="21">
        <f t="shared" si="36"/>
        <v>0.69425383857790979</v>
      </c>
      <c r="CF56" s="21">
        <f t="shared" si="37"/>
        <v>0.40363595266157543</v>
      </c>
      <c r="CG56" s="21">
        <f t="shared" si="38"/>
        <v>1.2431987341976525</v>
      </c>
      <c r="CH56" s="21">
        <f t="shared" si="39"/>
        <v>1.5284348074118324</v>
      </c>
      <c r="CI56" s="21">
        <f t="shared" si="40"/>
        <v>0</v>
      </c>
      <c r="CK56" s="21">
        <f t="shared" si="7"/>
        <v>3.2290876212926041E-2</v>
      </c>
      <c r="CM56" s="21">
        <f t="shared" si="8"/>
        <v>1.1732351690696461</v>
      </c>
      <c r="CN56" s="21">
        <f t="shared" si="2"/>
        <v>2.1527250808617358E-2</v>
      </c>
      <c r="CO56" s="21">
        <f t="shared" si="3"/>
        <v>1.1947624198782636</v>
      </c>
      <c r="CQ56" s="22">
        <f t="shared" si="3"/>
        <v>0.66734477506713807</v>
      </c>
      <c r="CS56" s="22">
        <f t="shared" si="3"/>
        <v>0.84494459423823132</v>
      </c>
      <c r="CU56" s="21">
        <v>372.42665366970044</v>
      </c>
    </row>
    <row r="57" spans="1:99" x14ac:dyDescent="0.5">
      <c r="A57" s="24">
        <v>53</v>
      </c>
      <c r="B57" s="1" t="s">
        <v>65</v>
      </c>
      <c r="C57" s="1"/>
      <c r="D57" s="6">
        <v>1526</v>
      </c>
      <c r="E57" s="13">
        <v>1017</v>
      </c>
      <c r="F57" s="13">
        <v>122</v>
      </c>
      <c r="G57" s="13">
        <v>74</v>
      </c>
      <c r="H57" s="13">
        <v>59</v>
      </c>
      <c r="I57" s="13">
        <v>52</v>
      </c>
      <c r="J57" s="13">
        <v>149</v>
      </c>
      <c r="K57" s="13">
        <v>140</v>
      </c>
      <c r="L57" s="13">
        <v>65</v>
      </c>
      <c r="M57" s="13">
        <v>14</v>
      </c>
      <c r="N57" s="13">
        <v>19</v>
      </c>
      <c r="O57" s="13">
        <v>382</v>
      </c>
      <c r="P57" s="13">
        <v>8</v>
      </c>
      <c r="Q57" s="13">
        <v>36</v>
      </c>
      <c r="R57" s="13">
        <v>52</v>
      </c>
      <c r="S57" s="13">
        <v>53</v>
      </c>
      <c r="T57" s="13">
        <v>357</v>
      </c>
      <c r="U57" s="13">
        <v>10</v>
      </c>
      <c r="W57" s="6">
        <v>1873</v>
      </c>
      <c r="X57" s="6">
        <v>1196</v>
      </c>
      <c r="Y57" s="6">
        <v>6</v>
      </c>
      <c r="Z57" s="6">
        <v>72</v>
      </c>
      <c r="AA57" s="6">
        <v>71</v>
      </c>
      <c r="AB57" s="6">
        <v>51</v>
      </c>
      <c r="AC57" s="6">
        <v>79</v>
      </c>
      <c r="AD57" s="6">
        <v>136</v>
      </c>
      <c r="AE57" s="6">
        <v>10</v>
      </c>
      <c r="AF57" s="6">
        <v>9</v>
      </c>
      <c r="AG57" s="6">
        <v>3</v>
      </c>
      <c r="AH57" s="6">
        <v>138</v>
      </c>
      <c r="AI57" s="6">
        <v>111</v>
      </c>
      <c r="AJ57" s="6">
        <v>275</v>
      </c>
      <c r="AK57" s="6">
        <v>386</v>
      </c>
      <c r="AL57" s="6">
        <v>3</v>
      </c>
      <c r="AN57" s="9">
        <v>23</v>
      </c>
      <c r="AP57" s="9">
        <v>327</v>
      </c>
      <c r="AQ57" s="9">
        <v>2</v>
      </c>
      <c r="AR57" s="9">
        <f t="shared" si="4"/>
        <v>329</v>
      </c>
      <c r="AT57" s="9">
        <v>106</v>
      </c>
      <c r="AV57" s="9">
        <v>299</v>
      </c>
      <c r="AX57" s="18">
        <v>167619</v>
      </c>
      <c r="AZ57" s="1"/>
      <c r="BA57" s="21">
        <f t="shared" si="5"/>
        <v>9.1039798590851859</v>
      </c>
      <c r="BB57" s="21">
        <f t="shared" si="9"/>
        <v>6.0673312691282009</v>
      </c>
      <c r="BC57" s="21">
        <f t="shared" si="10"/>
        <v>0.72784111586395328</v>
      </c>
      <c r="BD57" s="21">
        <f t="shared" si="11"/>
        <v>0.44147739814698811</v>
      </c>
      <c r="BE57" s="21">
        <f t="shared" si="12"/>
        <v>0.35198873636043648</v>
      </c>
      <c r="BF57" s="21">
        <f t="shared" si="13"/>
        <v>0.31022736086004571</v>
      </c>
      <c r="BG57" s="21">
        <f t="shared" si="14"/>
        <v>0.88892070707974624</v>
      </c>
      <c r="BH57" s="21">
        <f t="shared" si="15"/>
        <v>0.83522751000781525</v>
      </c>
      <c r="BI57" s="21">
        <f t="shared" si="16"/>
        <v>0.38778420107505712</v>
      </c>
      <c r="BJ57" s="21">
        <f t="shared" si="17"/>
        <v>8.3522751000781534E-2</v>
      </c>
      <c r="BK57" s="21">
        <f t="shared" si="18"/>
        <v>0.11335230492963208</v>
      </c>
      <c r="BL57" s="21">
        <f t="shared" si="19"/>
        <v>2.278977920164182</v>
      </c>
      <c r="BM57" s="21">
        <f t="shared" si="20"/>
        <v>4.7727286286160873E-2</v>
      </c>
      <c r="BN57" s="21">
        <f t="shared" si="21"/>
        <v>0.21477278828772395</v>
      </c>
      <c r="BO57" s="21">
        <f t="shared" si="22"/>
        <v>0.31022736086004571</v>
      </c>
      <c r="BP57" s="21">
        <f t="shared" si="23"/>
        <v>0.31619327164581579</v>
      </c>
      <c r="BQ57" s="21">
        <f t="shared" si="24"/>
        <v>2.1298301505199291</v>
      </c>
      <c r="BR57" s="21">
        <f t="shared" si="25"/>
        <v>5.9659107857701094E-2</v>
      </c>
      <c r="BT57" s="21">
        <f t="shared" si="6"/>
        <v>11.174150901747415</v>
      </c>
      <c r="BU57" s="21">
        <f t="shared" si="26"/>
        <v>7.1352292997810514</v>
      </c>
      <c r="BV57" s="21">
        <f t="shared" si="27"/>
        <v>3.579546471462066E-2</v>
      </c>
      <c r="BW57" s="21">
        <f t="shared" si="28"/>
        <v>0.4295455765754479</v>
      </c>
      <c r="BX57" s="21">
        <f t="shared" si="29"/>
        <v>0.42357966578967776</v>
      </c>
      <c r="BY57" s="21">
        <f t="shared" si="30"/>
        <v>0.30426145007427557</v>
      </c>
      <c r="BZ57" s="21">
        <f t="shared" si="31"/>
        <v>0.47130695207583861</v>
      </c>
      <c r="CA57" s="21">
        <f t="shared" si="32"/>
        <v>0.81136386686473494</v>
      </c>
      <c r="CB57" s="21">
        <f t="shared" si="33"/>
        <v>5.9659107857701094E-2</v>
      </c>
      <c r="CC57" s="21">
        <f t="shared" si="34"/>
        <v>5.3693197071930987E-2</v>
      </c>
      <c r="CD57" s="21">
        <f t="shared" si="35"/>
        <v>1.789773235731033E-2</v>
      </c>
      <c r="CE57" s="21">
        <f t="shared" si="36"/>
        <v>0.8232956884362751</v>
      </c>
      <c r="CF57" s="21">
        <f t="shared" si="37"/>
        <v>0.66221609722048214</v>
      </c>
      <c r="CG57" s="21">
        <f t="shared" si="38"/>
        <v>1.6406254660867803</v>
      </c>
      <c r="CH57" s="21">
        <f t="shared" si="39"/>
        <v>2.3028415633072621</v>
      </c>
      <c r="CI57" s="21">
        <f t="shared" si="40"/>
        <v>1.789773235731033E-2</v>
      </c>
      <c r="CK57" s="21">
        <f t="shared" si="7"/>
        <v>0.13721594807271253</v>
      </c>
      <c r="CM57" s="21">
        <f t="shared" si="8"/>
        <v>1.9508528269468257</v>
      </c>
      <c r="CN57" s="21">
        <f t="shared" si="2"/>
        <v>1.1931821571540218E-2</v>
      </c>
      <c r="CO57" s="21">
        <f t="shared" si="3"/>
        <v>1.9627846485183662</v>
      </c>
      <c r="CQ57" s="22">
        <f t="shared" si="3"/>
        <v>0.63238654329163158</v>
      </c>
      <c r="CS57" s="22">
        <f t="shared" si="3"/>
        <v>1.7838073249452628</v>
      </c>
      <c r="CU57" s="21">
        <v>460.73124800132655</v>
      </c>
    </row>
    <row r="58" spans="1:99" x14ac:dyDescent="0.5">
      <c r="A58" s="24">
        <v>54</v>
      </c>
      <c r="B58" s="1" t="s">
        <v>66</v>
      </c>
      <c r="C58" s="1"/>
      <c r="D58" s="6">
        <v>104</v>
      </c>
      <c r="E58" s="13">
        <v>56</v>
      </c>
      <c r="F58" s="13">
        <v>3</v>
      </c>
      <c r="G58" s="13">
        <v>9</v>
      </c>
      <c r="H58" s="13">
        <v>3</v>
      </c>
      <c r="I58" s="13">
        <v>7</v>
      </c>
      <c r="J58" s="13">
        <v>11</v>
      </c>
      <c r="K58" s="13">
        <v>18</v>
      </c>
      <c r="L58" s="13">
        <v>3</v>
      </c>
      <c r="M58" s="13">
        <v>3</v>
      </c>
      <c r="N58" s="13">
        <v>3</v>
      </c>
      <c r="O58" s="13">
        <v>27</v>
      </c>
      <c r="P58" s="13">
        <v>0</v>
      </c>
      <c r="Q58" s="13">
        <v>3</v>
      </c>
      <c r="R58" s="13">
        <v>3</v>
      </c>
      <c r="S58" s="13">
        <v>3</v>
      </c>
      <c r="T58" s="13">
        <v>36</v>
      </c>
      <c r="U58" s="13">
        <v>3</v>
      </c>
      <c r="W58" s="6">
        <v>173</v>
      </c>
      <c r="X58" s="6">
        <v>107</v>
      </c>
      <c r="Y58" s="6">
        <v>3</v>
      </c>
      <c r="Z58" s="6">
        <v>5</v>
      </c>
      <c r="AA58" s="6">
        <v>5</v>
      </c>
      <c r="AB58" s="6">
        <v>3</v>
      </c>
      <c r="AC58" s="6">
        <v>13</v>
      </c>
      <c r="AD58" s="6">
        <v>24</v>
      </c>
      <c r="AE58" s="6">
        <v>3</v>
      </c>
      <c r="AF58" s="6">
        <v>3</v>
      </c>
      <c r="AG58" s="6">
        <v>0</v>
      </c>
      <c r="AH58" s="6">
        <v>23</v>
      </c>
      <c r="AI58" s="6">
        <v>17</v>
      </c>
      <c r="AJ58" s="6">
        <v>18</v>
      </c>
      <c r="AK58" s="6">
        <v>38</v>
      </c>
      <c r="AL58" s="6">
        <v>0</v>
      </c>
      <c r="AN58" s="9">
        <v>5</v>
      </c>
      <c r="AP58" s="9">
        <v>47</v>
      </c>
      <c r="AQ58" s="9">
        <v>0</v>
      </c>
      <c r="AR58" s="9">
        <f t="shared" si="4"/>
        <v>47</v>
      </c>
      <c r="AT58" s="9">
        <v>14</v>
      </c>
      <c r="AV58" s="9">
        <v>29</v>
      </c>
      <c r="AX58" s="18">
        <v>19751</v>
      </c>
      <c r="AZ58" s="1"/>
      <c r="BA58" s="21">
        <f t="shared" si="5"/>
        <v>5.2655561743709178</v>
      </c>
      <c r="BB58" s="21">
        <f t="shared" si="9"/>
        <v>2.8352994785074173</v>
      </c>
      <c r="BC58" s="21">
        <f t="shared" si="10"/>
        <v>0.15189104349146879</v>
      </c>
      <c r="BD58" s="21">
        <f t="shared" si="11"/>
        <v>0.45567313047440638</v>
      </c>
      <c r="BE58" s="21">
        <f t="shared" si="12"/>
        <v>0.15189104349146879</v>
      </c>
      <c r="BF58" s="21">
        <f t="shared" si="13"/>
        <v>0.35441243481342716</v>
      </c>
      <c r="BG58" s="21">
        <f t="shared" si="14"/>
        <v>0.55693382613538556</v>
      </c>
      <c r="BH58" s="21">
        <f t="shared" si="15"/>
        <v>0.91134626094881277</v>
      </c>
      <c r="BI58" s="21">
        <f t="shared" si="16"/>
        <v>0.15189104349146879</v>
      </c>
      <c r="BJ58" s="21">
        <f t="shared" si="17"/>
        <v>0.15189104349146879</v>
      </c>
      <c r="BK58" s="21">
        <f t="shared" si="18"/>
        <v>0.15189104349146879</v>
      </c>
      <c r="BL58" s="21">
        <f t="shared" si="19"/>
        <v>1.3670193914232192</v>
      </c>
      <c r="BM58" s="21">
        <f t="shared" si="20"/>
        <v>0</v>
      </c>
      <c r="BN58" s="21">
        <f t="shared" si="21"/>
        <v>0.15189104349146879</v>
      </c>
      <c r="BO58" s="21">
        <f t="shared" si="22"/>
        <v>0.15189104349146879</v>
      </c>
      <c r="BP58" s="21">
        <f t="shared" si="23"/>
        <v>0.15189104349146879</v>
      </c>
      <c r="BQ58" s="21">
        <f t="shared" si="24"/>
        <v>1.8226925218976255</v>
      </c>
      <c r="BR58" s="21">
        <f t="shared" si="25"/>
        <v>0.15189104349146879</v>
      </c>
      <c r="BT58" s="21">
        <f t="shared" si="6"/>
        <v>8.7590501746746998</v>
      </c>
      <c r="BU58" s="21">
        <f t="shared" si="26"/>
        <v>5.4174472178623869</v>
      </c>
      <c r="BV58" s="21">
        <f t="shared" si="27"/>
        <v>0.15189104349146879</v>
      </c>
      <c r="BW58" s="21">
        <f t="shared" si="28"/>
        <v>0.25315173915244799</v>
      </c>
      <c r="BX58" s="21">
        <f t="shared" si="29"/>
        <v>0.25315173915244799</v>
      </c>
      <c r="BY58" s="21">
        <f t="shared" si="30"/>
        <v>0.15189104349146879</v>
      </c>
      <c r="BZ58" s="21">
        <f t="shared" si="31"/>
        <v>0.65819452179636473</v>
      </c>
      <c r="CA58" s="21">
        <f t="shared" si="32"/>
        <v>1.2151283479317503</v>
      </c>
      <c r="CB58" s="21">
        <f t="shared" si="33"/>
        <v>0.15189104349146879</v>
      </c>
      <c r="CC58" s="21">
        <f t="shared" si="34"/>
        <v>0.15189104349146879</v>
      </c>
      <c r="CD58" s="21">
        <f t="shared" si="35"/>
        <v>0</v>
      </c>
      <c r="CE58" s="21">
        <f t="shared" si="36"/>
        <v>1.1644980001012608</v>
      </c>
      <c r="CF58" s="21">
        <f t="shared" si="37"/>
        <v>0.86071591311832307</v>
      </c>
      <c r="CG58" s="21">
        <f t="shared" si="38"/>
        <v>0.91134626094881277</v>
      </c>
      <c r="CH58" s="21">
        <f t="shared" si="39"/>
        <v>1.9239532175586045</v>
      </c>
      <c r="CI58" s="21">
        <f t="shared" si="40"/>
        <v>0</v>
      </c>
      <c r="CK58" s="21">
        <f t="shared" si="7"/>
        <v>0.25315173915244799</v>
      </c>
      <c r="CM58" s="21">
        <f t="shared" si="8"/>
        <v>2.3796263480330109</v>
      </c>
      <c r="CN58" s="21">
        <f t="shared" si="2"/>
        <v>0</v>
      </c>
      <c r="CO58" s="21">
        <f t="shared" si="3"/>
        <v>2.3796263480330109</v>
      </c>
      <c r="CQ58" s="22">
        <f t="shared" si="3"/>
        <v>0.70882486962685431</v>
      </c>
      <c r="CS58" s="22">
        <f t="shared" si="3"/>
        <v>1.4682800870841983</v>
      </c>
      <c r="CU58" s="21">
        <v>364.9817509124544</v>
      </c>
    </row>
    <row r="59" spans="1:99" x14ac:dyDescent="0.5">
      <c r="A59" s="24">
        <v>55</v>
      </c>
      <c r="B59" s="1" t="s">
        <v>67</v>
      </c>
      <c r="C59" s="1"/>
      <c r="D59" s="6">
        <v>79</v>
      </c>
      <c r="E59" s="13">
        <v>59</v>
      </c>
      <c r="F59" s="13">
        <v>3</v>
      </c>
      <c r="G59" s="13">
        <v>7</v>
      </c>
      <c r="H59" s="13">
        <v>5</v>
      </c>
      <c r="I59" s="13">
        <v>3</v>
      </c>
      <c r="J59" s="13">
        <v>3</v>
      </c>
      <c r="K59" s="13">
        <v>5</v>
      </c>
      <c r="L59" s="13">
        <v>3</v>
      </c>
      <c r="M59" s="13">
        <v>0</v>
      </c>
      <c r="N59" s="13">
        <v>0</v>
      </c>
      <c r="O59" s="13">
        <v>9</v>
      </c>
      <c r="P59" s="13">
        <v>0</v>
      </c>
      <c r="Q59" s="13">
        <v>3</v>
      </c>
      <c r="R59" s="13">
        <v>0</v>
      </c>
      <c r="S59" s="13">
        <v>3</v>
      </c>
      <c r="T59" s="13">
        <v>19</v>
      </c>
      <c r="U59" s="13">
        <v>3</v>
      </c>
      <c r="W59" s="6">
        <v>110</v>
      </c>
      <c r="X59" s="6">
        <v>65</v>
      </c>
      <c r="Y59" s="6">
        <v>3</v>
      </c>
      <c r="Z59" s="6">
        <v>7</v>
      </c>
      <c r="AA59" s="6">
        <v>3</v>
      </c>
      <c r="AB59" s="6">
        <v>3</v>
      </c>
      <c r="AC59" s="6">
        <v>3</v>
      </c>
      <c r="AD59" s="6">
        <v>19</v>
      </c>
      <c r="AE59" s="6">
        <v>0</v>
      </c>
      <c r="AF59" s="6">
        <v>0</v>
      </c>
      <c r="AG59" s="6">
        <v>0</v>
      </c>
      <c r="AH59" s="6">
        <v>3</v>
      </c>
      <c r="AI59" s="6">
        <v>3</v>
      </c>
      <c r="AJ59" s="6">
        <v>8</v>
      </c>
      <c r="AK59" s="6">
        <v>23</v>
      </c>
      <c r="AL59" s="6">
        <v>3</v>
      </c>
      <c r="AN59" s="9">
        <v>7</v>
      </c>
      <c r="AP59" s="9">
        <v>22</v>
      </c>
      <c r="AQ59" s="9">
        <v>0</v>
      </c>
      <c r="AR59" s="9">
        <f t="shared" si="4"/>
        <v>22</v>
      </c>
      <c r="AT59" s="9">
        <v>14</v>
      </c>
      <c r="AV59" s="9">
        <v>28</v>
      </c>
      <c r="AX59" s="18">
        <v>16952</v>
      </c>
      <c r="AZ59" s="1"/>
      <c r="BA59" s="21">
        <f t="shared" si="5"/>
        <v>4.6602170835299672</v>
      </c>
      <c r="BB59" s="21">
        <f t="shared" si="9"/>
        <v>3.4804152902312411</v>
      </c>
      <c r="BC59" s="21">
        <f t="shared" si="10"/>
        <v>0.17697026899480889</v>
      </c>
      <c r="BD59" s="21">
        <f t="shared" si="11"/>
        <v>0.41293062765455402</v>
      </c>
      <c r="BE59" s="21">
        <f t="shared" si="12"/>
        <v>0.29495044832468148</v>
      </c>
      <c r="BF59" s="21">
        <f t="shared" si="13"/>
        <v>0.17697026899480889</v>
      </c>
      <c r="BG59" s="21">
        <f t="shared" si="14"/>
        <v>0.17697026899480889</v>
      </c>
      <c r="BH59" s="21">
        <f t="shared" si="15"/>
        <v>0.29495044832468148</v>
      </c>
      <c r="BI59" s="21">
        <f t="shared" si="16"/>
        <v>0.17697026899480889</v>
      </c>
      <c r="BJ59" s="21">
        <f t="shared" si="17"/>
        <v>0</v>
      </c>
      <c r="BK59" s="21">
        <f t="shared" si="18"/>
        <v>0</v>
      </c>
      <c r="BL59" s="21">
        <f t="shared" si="19"/>
        <v>0.53091080698442661</v>
      </c>
      <c r="BM59" s="21">
        <f t="shared" si="20"/>
        <v>0</v>
      </c>
      <c r="BN59" s="21">
        <f t="shared" si="21"/>
        <v>0.17697026899480889</v>
      </c>
      <c r="BO59" s="21">
        <f t="shared" si="22"/>
        <v>0</v>
      </c>
      <c r="BP59" s="21">
        <f t="shared" si="23"/>
        <v>0.17697026899480889</v>
      </c>
      <c r="BQ59" s="21">
        <f t="shared" si="24"/>
        <v>1.1208117036337895</v>
      </c>
      <c r="BR59" s="21">
        <f t="shared" si="25"/>
        <v>0.17697026899480889</v>
      </c>
      <c r="BT59" s="21">
        <f t="shared" si="6"/>
        <v>6.4889098631429922</v>
      </c>
      <c r="BU59" s="21">
        <f t="shared" si="26"/>
        <v>3.834355828220859</v>
      </c>
      <c r="BV59" s="21">
        <f t="shared" si="27"/>
        <v>0.17697026899480889</v>
      </c>
      <c r="BW59" s="21">
        <f t="shared" si="28"/>
        <v>0.41293062765455402</v>
      </c>
      <c r="BX59" s="21">
        <f t="shared" si="29"/>
        <v>0.17697026899480889</v>
      </c>
      <c r="BY59" s="21">
        <f t="shared" si="30"/>
        <v>0.17697026899480889</v>
      </c>
      <c r="BZ59" s="21">
        <f t="shared" si="31"/>
        <v>0.17697026899480889</v>
      </c>
      <c r="CA59" s="21">
        <f t="shared" si="32"/>
        <v>1.1208117036337895</v>
      </c>
      <c r="CB59" s="21">
        <f t="shared" si="33"/>
        <v>0</v>
      </c>
      <c r="CC59" s="21">
        <f t="shared" si="34"/>
        <v>0</v>
      </c>
      <c r="CD59" s="21">
        <f t="shared" si="35"/>
        <v>0</v>
      </c>
      <c r="CE59" s="21">
        <f t="shared" si="36"/>
        <v>0.17697026899480889</v>
      </c>
      <c r="CF59" s="21">
        <f t="shared" si="37"/>
        <v>0.17697026899480889</v>
      </c>
      <c r="CG59" s="21">
        <f t="shared" si="38"/>
        <v>0.47192071731949037</v>
      </c>
      <c r="CH59" s="21">
        <f t="shared" si="39"/>
        <v>1.3567720622935346</v>
      </c>
      <c r="CI59" s="21">
        <f t="shared" si="40"/>
        <v>0.17697026899480889</v>
      </c>
      <c r="CK59" s="21">
        <f t="shared" si="7"/>
        <v>0.41293062765455402</v>
      </c>
      <c r="CM59" s="21">
        <f t="shared" si="8"/>
        <v>1.2977819726285984</v>
      </c>
      <c r="CN59" s="21">
        <f t="shared" si="2"/>
        <v>0</v>
      </c>
      <c r="CO59" s="21">
        <f t="shared" si="3"/>
        <v>1.2977819726285984</v>
      </c>
      <c r="CQ59" s="22">
        <f t="shared" si="3"/>
        <v>0.82586125530910803</v>
      </c>
      <c r="CS59" s="22">
        <f t="shared" si="3"/>
        <v>1.6517225106182161</v>
      </c>
      <c r="CU59" s="21">
        <v>158.57168027250836</v>
      </c>
    </row>
    <row r="60" spans="1:99" x14ac:dyDescent="0.5">
      <c r="A60" s="24">
        <v>56</v>
      </c>
      <c r="B60" s="1" t="s">
        <v>68</v>
      </c>
      <c r="C60" s="1"/>
      <c r="D60" s="6">
        <v>98</v>
      </c>
      <c r="E60" s="13">
        <v>74</v>
      </c>
      <c r="F60" s="13">
        <v>5</v>
      </c>
      <c r="G60" s="13">
        <v>5</v>
      </c>
      <c r="H60" s="13">
        <v>3</v>
      </c>
      <c r="I60" s="13">
        <v>3</v>
      </c>
      <c r="J60" s="13">
        <v>3</v>
      </c>
      <c r="K60" s="13">
        <v>14</v>
      </c>
      <c r="L60" s="13">
        <v>0</v>
      </c>
      <c r="M60" s="13">
        <v>3</v>
      </c>
      <c r="N60" s="13">
        <v>0</v>
      </c>
      <c r="O60" s="13">
        <v>19</v>
      </c>
      <c r="P60" s="13">
        <v>0</v>
      </c>
      <c r="Q60" s="13">
        <v>8</v>
      </c>
      <c r="R60" s="13">
        <v>3</v>
      </c>
      <c r="S60" s="13">
        <v>0</v>
      </c>
      <c r="T60" s="13">
        <v>18</v>
      </c>
      <c r="U60" s="13">
        <v>3</v>
      </c>
      <c r="W60" s="6">
        <v>101</v>
      </c>
      <c r="X60" s="6">
        <v>76</v>
      </c>
      <c r="Y60" s="6">
        <v>3</v>
      </c>
      <c r="Z60" s="6">
        <v>3</v>
      </c>
      <c r="AA60" s="6">
        <v>3</v>
      </c>
      <c r="AB60" s="6">
        <v>3</v>
      </c>
      <c r="AC60" s="6">
        <v>5</v>
      </c>
      <c r="AD60" s="6">
        <v>8</v>
      </c>
      <c r="AE60" s="6">
        <v>0</v>
      </c>
      <c r="AF60" s="6">
        <v>0</v>
      </c>
      <c r="AG60" s="6">
        <v>0</v>
      </c>
      <c r="AH60" s="6">
        <v>14</v>
      </c>
      <c r="AI60" s="6">
        <v>6</v>
      </c>
      <c r="AJ60" s="6">
        <v>10</v>
      </c>
      <c r="AK60" s="6">
        <v>17</v>
      </c>
      <c r="AL60" s="6">
        <v>0</v>
      </c>
      <c r="AN60" s="9">
        <v>8</v>
      </c>
      <c r="AP60" s="9">
        <v>33</v>
      </c>
      <c r="AQ60" s="9">
        <v>0</v>
      </c>
      <c r="AR60" s="9">
        <f t="shared" si="4"/>
        <v>33</v>
      </c>
      <c r="AT60" s="9">
        <v>12</v>
      </c>
      <c r="AV60" s="9">
        <v>22</v>
      </c>
      <c r="AX60" s="18">
        <v>14568</v>
      </c>
      <c r="AZ60" s="1"/>
      <c r="BA60" s="21">
        <f t="shared" si="5"/>
        <v>6.7270730367929703</v>
      </c>
      <c r="BB60" s="21">
        <f t="shared" si="9"/>
        <v>5.0796265788028556</v>
      </c>
      <c r="BC60" s="21">
        <f t="shared" si="10"/>
        <v>0.343218012081274</v>
      </c>
      <c r="BD60" s="21">
        <f t="shared" si="11"/>
        <v>0.343218012081274</v>
      </c>
      <c r="BE60" s="21">
        <f t="shared" si="12"/>
        <v>0.20593080724876442</v>
      </c>
      <c r="BF60" s="21">
        <f t="shared" si="13"/>
        <v>0.20593080724876442</v>
      </c>
      <c r="BG60" s="21">
        <f t="shared" si="14"/>
        <v>0.20593080724876442</v>
      </c>
      <c r="BH60" s="21">
        <f t="shared" si="15"/>
        <v>0.96101043382756723</v>
      </c>
      <c r="BI60" s="21">
        <f t="shared" si="16"/>
        <v>0</v>
      </c>
      <c r="BJ60" s="21">
        <f t="shared" si="17"/>
        <v>0.20593080724876442</v>
      </c>
      <c r="BK60" s="21">
        <f t="shared" si="18"/>
        <v>0</v>
      </c>
      <c r="BL60" s="21">
        <f t="shared" si="19"/>
        <v>1.3042284459088413</v>
      </c>
      <c r="BM60" s="21">
        <f t="shared" si="20"/>
        <v>0</v>
      </c>
      <c r="BN60" s="21">
        <f t="shared" si="21"/>
        <v>0.54914881933003845</v>
      </c>
      <c r="BO60" s="21">
        <f t="shared" si="22"/>
        <v>0.20593080724876442</v>
      </c>
      <c r="BP60" s="21">
        <f t="shared" si="23"/>
        <v>0</v>
      </c>
      <c r="BQ60" s="21">
        <f t="shared" si="24"/>
        <v>1.2355848434925865</v>
      </c>
      <c r="BR60" s="21">
        <f t="shared" si="25"/>
        <v>0.20593080724876442</v>
      </c>
      <c r="BT60" s="21">
        <f t="shared" si="6"/>
        <v>6.9330038440417354</v>
      </c>
      <c r="BU60" s="21">
        <f t="shared" si="26"/>
        <v>5.2169137836353654</v>
      </c>
      <c r="BV60" s="21">
        <f t="shared" si="27"/>
        <v>0.20593080724876442</v>
      </c>
      <c r="BW60" s="21">
        <f t="shared" si="28"/>
        <v>0.20593080724876442</v>
      </c>
      <c r="BX60" s="21">
        <f t="shared" si="29"/>
        <v>0.20593080724876442</v>
      </c>
      <c r="BY60" s="21">
        <f t="shared" si="30"/>
        <v>0.20593080724876442</v>
      </c>
      <c r="BZ60" s="21">
        <f t="shared" si="31"/>
        <v>0.343218012081274</v>
      </c>
      <c r="CA60" s="21">
        <f t="shared" si="32"/>
        <v>0.54914881933003845</v>
      </c>
      <c r="CB60" s="21">
        <f t="shared" si="33"/>
        <v>0</v>
      </c>
      <c r="CC60" s="21">
        <f t="shared" si="34"/>
        <v>0</v>
      </c>
      <c r="CD60" s="21">
        <f t="shared" si="35"/>
        <v>0</v>
      </c>
      <c r="CE60" s="21">
        <f t="shared" si="36"/>
        <v>0.96101043382756723</v>
      </c>
      <c r="CF60" s="21">
        <f t="shared" si="37"/>
        <v>0.41186161449752884</v>
      </c>
      <c r="CG60" s="21">
        <f t="shared" si="38"/>
        <v>0.68643602416254801</v>
      </c>
      <c r="CH60" s="21">
        <f t="shared" si="39"/>
        <v>1.1669412410763318</v>
      </c>
      <c r="CI60" s="21">
        <f t="shared" si="40"/>
        <v>0</v>
      </c>
      <c r="CK60" s="21">
        <f t="shared" si="7"/>
        <v>0.54914881933003845</v>
      </c>
      <c r="CM60" s="21">
        <f t="shared" si="8"/>
        <v>2.2652388797364083</v>
      </c>
      <c r="CN60" s="21">
        <f t="shared" si="2"/>
        <v>0</v>
      </c>
      <c r="CO60" s="21">
        <f t="shared" si="3"/>
        <v>2.2652388797364083</v>
      </c>
      <c r="CQ60" s="22">
        <f t="shared" si="3"/>
        <v>0.82372322899505768</v>
      </c>
      <c r="CS60" s="22">
        <f t="shared" si="3"/>
        <v>1.5101592531576056</v>
      </c>
      <c r="CU60" s="21">
        <v>327.39922242684673</v>
      </c>
    </row>
    <row r="61" spans="1:99" x14ac:dyDescent="0.5">
      <c r="A61" s="24">
        <v>57</v>
      </c>
      <c r="B61" s="1" t="s">
        <v>69</v>
      </c>
      <c r="C61" s="1"/>
      <c r="D61" s="6">
        <v>337</v>
      </c>
      <c r="E61" s="13">
        <v>215</v>
      </c>
      <c r="F61" s="13">
        <v>26</v>
      </c>
      <c r="G61" s="13">
        <v>13</v>
      </c>
      <c r="H61" s="13">
        <v>20</v>
      </c>
      <c r="I61" s="13">
        <v>19</v>
      </c>
      <c r="J61" s="13">
        <v>46</v>
      </c>
      <c r="K61" s="13">
        <v>18</v>
      </c>
      <c r="L61" s="13">
        <v>10</v>
      </c>
      <c r="M61" s="13">
        <v>3</v>
      </c>
      <c r="N61" s="13">
        <v>11</v>
      </c>
      <c r="O61" s="13">
        <v>71</v>
      </c>
      <c r="P61" s="13">
        <v>0</v>
      </c>
      <c r="Q61" s="13">
        <v>9</v>
      </c>
      <c r="R61" s="13">
        <v>14</v>
      </c>
      <c r="S61" s="13">
        <v>16</v>
      </c>
      <c r="T61" s="13">
        <v>99</v>
      </c>
      <c r="U61" s="13">
        <v>3</v>
      </c>
      <c r="W61" s="6">
        <v>497</v>
      </c>
      <c r="X61" s="6">
        <v>330</v>
      </c>
      <c r="Y61" s="6">
        <v>3</v>
      </c>
      <c r="Z61" s="6">
        <v>31</v>
      </c>
      <c r="AA61" s="6">
        <v>15</v>
      </c>
      <c r="AB61" s="6">
        <v>15</v>
      </c>
      <c r="AC61" s="6">
        <v>27</v>
      </c>
      <c r="AD61" s="6">
        <v>47</v>
      </c>
      <c r="AE61" s="6">
        <v>10</v>
      </c>
      <c r="AF61" s="6">
        <v>5</v>
      </c>
      <c r="AG61" s="6">
        <v>3</v>
      </c>
      <c r="AH61" s="6">
        <v>40</v>
      </c>
      <c r="AI61" s="6">
        <v>42</v>
      </c>
      <c r="AJ61" s="6">
        <v>72</v>
      </c>
      <c r="AK61" s="6">
        <v>212</v>
      </c>
      <c r="AL61" s="6">
        <v>3</v>
      </c>
      <c r="AN61" s="9">
        <v>7</v>
      </c>
      <c r="AP61" s="9">
        <v>55</v>
      </c>
      <c r="AQ61" s="9">
        <v>1</v>
      </c>
      <c r="AR61" s="9">
        <f t="shared" si="4"/>
        <v>56</v>
      </c>
      <c r="AT61" s="9">
        <v>25</v>
      </c>
      <c r="AV61" s="9">
        <v>41</v>
      </c>
      <c r="AX61" s="18">
        <v>65099</v>
      </c>
      <c r="AZ61" s="1"/>
      <c r="BA61" s="21">
        <f t="shared" si="5"/>
        <v>5.1767308253583009</v>
      </c>
      <c r="BB61" s="21">
        <f t="shared" si="9"/>
        <v>3.3026620992641975</v>
      </c>
      <c r="BC61" s="21">
        <f t="shared" si="10"/>
        <v>0.39939169572497274</v>
      </c>
      <c r="BD61" s="21">
        <f t="shared" si="11"/>
        <v>0.19969584786248637</v>
      </c>
      <c r="BE61" s="21">
        <f t="shared" si="12"/>
        <v>0.30722438132690211</v>
      </c>
      <c r="BF61" s="21">
        <f t="shared" si="13"/>
        <v>0.29186316226055697</v>
      </c>
      <c r="BG61" s="21">
        <f t="shared" si="14"/>
        <v>0.70661607705187479</v>
      </c>
      <c r="BH61" s="21">
        <f t="shared" si="15"/>
        <v>0.2765019431942119</v>
      </c>
      <c r="BI61" s="21">
        <f t="shared" si="16"/>
        <v>0.15361219066345105</v>
      </c>
      <c r="BJ61" s="21">
        <f t="shared" si="17"/>
        <v>4.6083657199035316E-2</v>
      </c>
      <c r="BK61" s="21">
        <f t="shared" si="18"/>
        <v>0.16897340972979616</v>
      </c>
      <c r="BL61" s="21">
        <f t="shared" si="19"/>
        <v>1.0906465537105023</v>
      </c>
      <c r="BM61" s="21">
        <f t="shared" si="20"/>
        <v>0</v>
      </c>
      <c r="BN61" s="21">
        <f t="shared" si="21"/>
        <v>0.13825097159710595</v>
      </c>
      <c r="BO61" s="21">
        <f t="shared" si="22"/>
        <v>0.21505706692883148</v>
      </c>
      <c r="BP61" s="21">
        <f t="shared" si="23"/>
        <v>0.24577950506152169</v>
      </c>
      <c r="BQ61" s="21">
        <f t="shared" si="24"/>
        <v>1.5207606875681654</v>
      </c>
      <c r="BR61" s="21">
        <f t="shared" si="25"/>
        <v>4.6083657199035316E-2</v>
      </c>
      <c r="BT61" s="21">
        <f t="shared" si="6"/>
        <v>7.6345258759735177</v>
      </c>
      <c r="BU61" s="21">
        <f t="shared" si="26"/>
        <v>5.0692022918938848</v>
      </c>
      <c r="BV61" s="21">
        <f t="shared" si="27"/>
        <v>4.6083657199035316E-2</v>
      </c>
      <c r="BW61" s="21">
        <f t="shared" si="28"/>
        <v>0.47619779105669824</v>
      </c>
      <c r="BX61" s="21">
        <f t="shared" si="29"/>
        <v>0.23041828599517658</v>
      </c>
      <c r="BY61" s="21">
        <f t="shared" si="30"/>
        <v>0.23041828599517658</v>
      </c>
      <c r="BZ61" s="21">
        <f t="shared" si="31"/>
        <v>0.41475291479131782</v>
      </c>
      <c r="CA61" s="21">
        <f t="shared" si="32"/>
        <v>0.72197729611821992</v>
      </c>
      <c r="CB61" s="21">
        <f t="shared" si="33"/>
        <v>0.15361219066345105</v>
      </c>
      <c r="CC61" s="21">
        <f t="shared" si="34"/>
        <v>7.6806095331725527E-2</v>
      </c>
      <c r="CD61" s="21">
        <f t="shared" si="35"/>
        <v>4.6083657199035316E-2</v>
      </c>
      <c r="CE61" s="21">
        <f t="shared" si="36"/>
        <v>0.61444876265380421</v>
      </c>
      <c r="CF61" s="21">
        <f t="shared" si="37"/>
        <v>0.64517120078649448</v>
      </c>
      <c r="CG61" s="21">
        <f t="shared" si="38"/>
        <v>1.1060077727768476</v>
      </c>
      <c r="CH61" s="21">
        <f t="shared" si="39"/>
        <v>3.2565784420651624</v>
      </c>
      <c r="CI61" s="21">
        <f t="shared" si="40"/>
        <v>4.6083657199035316E-2</v>
      </c>
      <c r="CK61" s="21">
        <f t="shared" si="7"/>
        <v>0.10752853346441574</v>
      </c>
      <c r="CM61" s="21">
        <f t="shared" si="8"/>
        <v>0.84486704864898077</v>
      </c>
      <c r="CN61" s="21">
        <f t="shared" si="2"/>
        <v>1.5361219066345105E-2</v>
      </c>
      <c r="CO61" s="21">
        <f t="shared" si="3"/>
        <v>0.8602282677153259</v>
      </c>
      <c r="CQ61" s="22">
        <f t="shared" si="3"/>
        <v>0.38403047665862761</v>
      </c>
      <c r="CS61" s="22">
        <f t="shared" si="3"/>
        <v>0.62980998172014935</v>
      </c>
      <c r="CU61" s="21">
        <v>187.06205246937242</v>
      </c>
    </row>
    <row r="62" spans="1:99" x14ac:dyDescent="0.5">
      <c r="A62" s="24">
        <v>58</v>
      </c>
      <c r="B62" s="1" t="s">
        <v>70</v>
      </c>
      <c r="C62" s="1"/>
      <c r="D62" s="6">
        <v>146</v>
      </c>
      <c r="E62" s="13">
        <v>99</v>
      </c>
      <c r="F62" s="13">
        <v>8</v>
      </c>
      <c r="G62" s="13">
        <v>10</v>
      </c>
      <c r="H62" s="13">
        <v>9</v>
      </c>
      <c r="I62" s="13">
        <v>6</v>
      </c>
      <c r="J62" s="13">
        <v>19</v>
      </c>
      <c r="K62" s="13">
        <v>13</v>
      </c>
      <c r="L62" s="13">
        <v>3</v>
      </c>
      <c r="M62" s="13">
        <v>3</v>
      </c>
      <c r="N62" s="13">
        <v>0</v>
      </c>
      <c r="O62" s="13">
        <v>24</v>
      </c>
      <c r="P62" s="13">
        <v>0</v>
      </c>
      <c r="Q62" s="13">
        <v>0</v>
      </c>
      <c r="R62" s="13">
        <v>5</v>
      </c>
      <c r="S62" s="13">
        <v>3</v>
      </c>
      <c r="T62" s="13">
        <v>50</v>
      </c>
      <c r="U62" s="13">
        <v>3</v>
      </c>
      <c r="W62" s="6">
        <v>87</v>
      </c>
      <c r="X62" s="6">
        <v>59</v>
      </c>
      <c r="Y62" s="6">
        <v>3</v>
      </c>
      <c r="Z62" s="6">
        <v>5</v>
      </c>
      <c r="AA62" s="6">
        <v>5</v>
      </c>
      <c r="AB62" s="6">
        <v>3</v>
      </c>
      <c r="AC62" s="6">
        <v>3</v>
      </c>
      <c r="AD62" s="6">
        <v>12</v>
      </c>
      <c r="AE62" s="6">
        <v>0</v>
      </c>
      <c r="AF62" s="6">
        <v>3</v>
      </c>
      <c r="AG62" s="6">
        <v>0</v>
      </c>
      <c r="AH62" s="6">
        <v>5</v>
      </c>
      <c r="AI62" s="6">
        <v>3</v>
      </c>
      <c r="AJ62" s="6">
        <v>6</v>
      </c>
      <c r="AK62" s="6">
        <v>20</v>
      </c>
      <c r="AL62" s="6">
        <v>0</v>
      </c>
      <c r="AN62" s="9">
        <v>5</v>
      </c>
      <c r="AP62" s="9">
        <v>24</v>
      </c>
      <c r="AQ62" s="9">
        <v>0</v>
      </c>
      <c r="AR62" s="9">
        <f t="shared" si="4"/>
        <v>24</v>
      </c>
      <c r="AT62" s="9">
        <v>20</v>
      </c>
      <c r="AV62" s="9">
        <v>32</v>
      </c>
      <c r="AX62" s="18">
        <v>11401</v>
      </c>
      <c r="AZ62" s="1"/>
      <c r="BA62" s="21">
        <f t="shared" si="5"/>
        <v>12.80589421980528</v>
      </c>
      <c r="BB62" s="21">
        <f t="shared" si="9"/>
        <v>8.6834488202789224</v>
      </c>
      <c r="BC62" s="21">
        <f t="shared" si="10"/>
        <v>0.70169283396193316</v>
      </c>
      <c r="BD62" s="21">
        <f t="shared" si="11"/>
        <v>0.87711604245241637</v>
      </c>
      <c r="BE62" s="21">
        <f t="shared" si="12"/>
        <v>0.78940443820717476</v>
      </c>
      <c r="BF62" s="21">
        <f t="shared" si="13"/>
        <v>0.52626962547144995</v>
      </c>
      <c r="BG62" s="21">
        <f t="shared" si="14"/>
        <v>1.6665204806595912</v>
      </c>
      <c r="BH62" s="21">
        <f t="shared" si="15"/>
        <v>1.1402508551881414</v>
      </c>
      <c r="BI62" s="21">
        <f t="shared" si="16"/>
        <v>0.26313481273572498</v>
      </c>
      <c r="BJ62" s="21">
        <f t="shared" si="17"/>
        <v>0.26313481273572498</v>
      </c>
      <c r="BK62" s="21">
        <f t="shared" si="18"/>
        <v>0</v>
      </c>
      <c r="BL62" s="21">
        <f t="shared" si="19"/>
        <v>2.1050785018857998</v>
      </c>
      <c r="BM62" s="21">
        <f t="shared" si="20"/>
        <v>0</v>
      </c>
      <c r="BN62" s="21">
        <f t="shared" si="21"/>
        <v>0</v>
      </c>
      <c r="BO62" s="21">
        <f t="shared" si="22"/>
        <v>0.43855802122620818</v>
      </c>
      <c r="BP62" s="21">
        <f t="shared" si="23"/>
        <v>0.26313481273572498</v>
      </c>
      <c r="BQ62" s="21">
        <f t="shared" si="24"/>
        <v>4.3855802122620817</v>
      </c>
      <c r="BR62" s="21">
        <f t="shared" si="25"/>
        <v>0.26313481273572498</v>
      </c>
      <c r="BT62" s="21">
        <f t="shared" si="6"/>
        <v>7.6309095693360227</v>
      </c>
      <c r="BU62" s="21">
        <f t="shared" si="26"/>
        <v>5.1749846504692574</v>
      </c>
      <c r="BV62" s="21">
        <f t="shared" si="27"/>
        <v>0.26313481273572498</v>
      </c>
      <c r="BW62" s="21">
        <f t="shared" si="28"/>
        <v>0.43855802122620818</v>
      </c>
      <c r="BX62" s="21">
        <f t="shared" si="29"/>
        <v>0.43855802122620818</v>
      </c>
      <c r="BY62" s="21">
        <f t="shared" si="30"/>
        <v>0.26313481273572498</v>
      </c>
      <c r="BZ62" s="21">
        <f t="shared" si="31"/>
        <v>0.26313481273572498</v>
      </c>
      <c r="CA62" s="21">
        <f t="shared" si="32"/>
        <v>1.0525392509428999</v>
      </c>
      <c r="CB62" s="21">
        <f t="shared" si="33"/>
        <v>0</v>
      </c>
      <c r="CC62" s="21">
        <f t="shared" si="34"/>
        <v>0.26313481273572498</v>
      </c>
      <c r="CD62" s="21">
        <f t="shared" si="35"/>
        <v>0</v>
      </c>
      <c r="CE62" s="21">
        <f t="shared" si="36"/>
        <v>0.43855802122620818</v>
      </c>
      <c r="CF62" s="21">
        <f t="shared" si="37"/>
        <v>0.26313481273572498</v>
      </c>
      <c r="CG62" s="21">
        <f t="shared" si="38"/>
        <v>0.52626962547144995</v>
      </c>
      <c r="CH62" s="21">
        <f t="shared" si="39"/>
        <v>1.7542320849048327</v>
      </c>
      <c r="CI62" s="21">
        <f t="shared" si="40"/>
        <v>0</v>
      </c>
      <c r="CK62" s="21">
        <f t="shared" si="7"/>
        <v>0.43855802122620818</v>
      </c>
      <c r="CM62" s="21">
        <f t="shared" si="8"/>
        <v>2.1050785018857998</v>
      </c>
      <c r="CN62" s="21">
        <f t="shared" si="2"/>
        <v>0</v>
      </c>
      <c r="CO62" s="21">
        <f t="shared" si="3"/>
        <v>2.1050785018857998</v>
      </c>
      <c r="CQ62" s="22">
        <f t="shared" si="3"/>
        <v>1.7542320849048327</v>
      </c>
      <c r="CS62" s="22">
        <f t="shared" si="3"/>
        <v>2.8067713358477326</v>
      </c>
      <c r="CU62" s="21">
        <v>1245.2863281592563</v>
      </c>
    </row>
    <row r="63" spans="1:99" x14ac:dyDescent="0.5">
      <c r="A63" s="24">
        <v>59</v>
      </c>
      <c r="B63" s="1" t="s">
        <v>71</v>
      </c>
      <c r="C63" s="1"/>
      <c r="D63" s="6">
        <v>1638</v>
      </c>
      <c r="E63" s="13">
        <v>913</v>
      </c>
      <c r="F63" s="13">
        <v>223</v>
      </c>
      <c r="G63" s="13">
        <v>61</v>
      </c>
      <c r="H63" s="13">
        <v>30</v>
      </c>
      <c r="I63" s="13">
        <v>33</v>
      </c>
      <c r="J63" s="13">
        <v>139</v>
      </c>
      <c r="K63" s="13">
        <v>137</v>
      </c>
      <c r="L63" s="13">
        <v>144</v>
      </c>
      <c r="M63" s="13">
        <v>14</v>
      </c>
      <c r="N63" s="13">
        <v>140</v>
      </c>
      <c r="O63" s="13">
        <v>663</v>
      </c>
      <c r="P63" s="13">
        <v>7</v>
      </c>
      <c r="Q63" s="13">
        <v>26</v>
      </c>
      <c r="R63" s="13">
        <v>44</v>
      </c>
      <c r="S63" s="13">
        <v>95</v>
      </c>
      <c r="T63" s="13">
        <v>279</v>
      </c>
      <c r="U63" s="13">
        <v>18</v>
      </c>
      <c r="V63" s="48"/>
      <c r="W63" s="6">
        <v>1770</v>
      </c>
      <c r="X63" s="6">
        <v>1125</v>
      </c>
      <c r="Y63" s="6">
        <v>3</v>
      </c>
      <c r="Z63" s="6">
        <v>50</v>
      </c>
      <c r="AA63" s="6">
        <v>42</v>
      </c>
      <c r="AB63" s="6">
        <v>29</v>
      </c>
      <c r="AC63" s="6">
        <v>65</v>
      </c>
      <c r="AD63" s="6">
        <v>99</v>
      </c>
      <c r="AE63" s="6">
        <v>23</v>
      </c>
      <c r="AF63" s="6">
        <v>27</v>
      </c>
      <c r="AG63" s="6">
        <v>3</v>
      </c>
      <c r="AH63" s="6">
        <v>222</v>
      </c>
      <c r="AI63" s="6">
        <v>123</v>
      </c>
      <c r="AJ63" s="6">
        <v>269</v>
      </c>
      <c r="AK63" s="6">
        <v>313</v>
      </c>
      <c r="AL63" s="6">
        <v>3</v>
      </c>
      <c r="AN63" s="9">
        <v>10</v>
      </c>
      <c r="AP63" s="9">
        <v>110</v>
      </c>
      <c r="AQ63" s="9">
        <v>5</v>
      </c>
      <c r="AR63" s="9">
        <f t="shared" si="4"/>
        <v>115</v>
      </c>
      <c r="AT63" s="9">
        <v>121</v>
      </c>
      <c r="AV63" s="9">
        <v>248</v>
      </c>
      <c r="AX63" s="18">
        <v>115620</v>
      </c>
      <c r="AZ63" s="1"/>
      <c r="BA63" s="21">
        <f t="shared" si="5"/>
        <v>14.167099117799689</v>
      </c>
      <c r="BB63" s="21">
        <f t="shared" si="9"/>
        <v>7.8965576889811446</v>
      </c>
      <c r="BC63" s="21">
        <f t="shared" si="10"/>
        <v>1.9287320532779795</v>
      </c>
      <c r="BD63" s="21">
        <f t="shared" si="11"/>
        <v>0.52759038228680155</v>
      </c>
      <c r="BE63" s="21">
        <f t="shared" si="12"/>
        <v>0.25947067981318112</v>
      </c>
      <c r="BF63" s="21">
        <f t="shared" si="13"/>
        <v>0.28541774779449924</v>
      </c>
      <c r="BG63" s="21">
        <f t="shared" si="14"/>
        <v>1.2022141498010723</v>
      </c>
      <c r="BH63" s="21">
        <f t="shared" si="15"/>
        <v>1.1849161044801937</v>
      </c>
      <c r="BI63" s="21">
        <f t="shared" si="16"/>
        <v>1.2454592631032695</v>
      </c>
      <c r="BJ63" s="21">
        <f t="shared" si="17"/>
        <v>0.12108631724615118</v>
      </c>
      <c r="BK63" s="21">
        <f t="shared" si="18"/>
        <v>1.2108631724615118</v>
      </c>
      <c r="BL63" s="21">
        <f t="shared" si="19"/>
        <v>5.7343020238713027</v>
      </c>
      <c r="BM63" s="21">
        <f t="shared" si="20"/>
        <v>6.0543158623075591E-2</v>
      </c>
      <c r="BN63" s="21">
        <f t="shared" si="21"/>
        <v>0.22487458917142364</v>
      </c>
      <c r="BO63" s="21">
        <f t="shared" si="22"/>
        <v>0.38055699705933227</v>
      </c>
      <c r="BP63" s="21">
        <f t="shared" si="23"/>
        <v>0.82165715274174023</v>
      </c>
      <c r="BQ63" s="21">
        <f t="shared" si="24"/>
        <v>2.4130773222625841</v>
      </c>
      <c r="BR63" s="21">
        <f t="shared" si="25"/>
        <v>0.15568240788790869</v>
      </c>
      <c r="BT63" s="21">
        <f t="shared" si="6"/>
        <v>15.308770108977686</v>
      </c>
      <c r="BU63" s="21">
        <f t="shared" si="26"/>
        <v>9.7301504929942908</v>
      </c>
      <c r="BV63" s="21">
        <f t="shared" si="27"/>
        <v>2.5947067981318111E-2</v>
      </c>
      <c r="BW63" s="21">
        <f t="shared" si="28"/>
        <v>0.43245113302196853</v>
      </c>
      <c r="BX63" s="21">
        <f t="shared" si="29"/>
        <v>0.36325895173845357</v>
      </c>
      <c r="BY63" s="21">
        <f t="shared" si="30"/>
        <v>0.25082165715274174</v>
      </c>
      <c r="BZ63" s="21">
        <f t="shared" si="31"/>
        <v>0.56218647292855906</v>
      </c>
      <c r="CA63" s="21">
        <f t="shared" si="32"/>
        <v>0.85625324338349762</v>
      </c>
      <c r="CB63" s="21">
        <f t="shared" si="33"/>
        <v>0.19892752119010551</v>
      </c>
      <c r="CC63" s="21">
        <f t="shared" si="34"/>
        <v>0.23352361183186299</v>
      </c>
      <c r="CD63" s="21">
        <f t="shared" si="35"/>
        <v>2.5947067981318111E-2</v>
      </c>
      <c r="CE63" s="21">
        <f t="shared" si="36"/>
        <v>1.92008303061754</v>
      </c>
      <c r="CF63" s="21">
        <f t="shared" si="37"/>
        <v>1.0638297872340425</v>
      </c>
      <c r="CG63" s="21">
        <f t="shared" si="38"/>
        <v>2.3265870956581907</v>
      </c>
      <c r="CH63" s="21">
        <f t="shared" si="39"/>
        <v>2.707144092717523</v>
      </c>
      <c r="CI63" s="21">
        <f t="shared" si="40"/>
        <v>2.5947067981318111E-2</v>
      </c>
      <c r="CK63" s="21">
        <f t="shared" si="7"/>
        <v>8.6490226604393705E-2</v>
      </c>
      <c r="CM63" s="21">
        <f t="shared" si="8"/>
        <v>0.95139249264833081</v>
      </c>
      <c r="CN63" s="21">
        <f t="shared" si="2"/>
        <v>4.3245113302196853E-2</v>
      </c>
      <c r="CO63" s="21">
        <f t="shared" si="3"/>
        <v>0.99463760595052764</v>
      </c>
      <c r="CQ63" s="22">
        <f t="shared" si="3"/>
        <v>1.0465317419131639</v>
      </c>
      <c r="CS63" s="22">
        <f t="shared" si="3"/>
        <v>2.1449576197889639</v>
      </c>
      <c r="CU63" s="21">
        <v>822.48703595590507</v>
      </c>
    </row>
    <row r="64" spans="1:99" x14ac:dyDescent="0.5">
      <c r="A64" s="24">
        <v>60</v>
      </c>
      <c r="B64" s="1" t="s">
        <v>72</v>
      </c>
      <c r="C64" s="1"/>
      <c r="D64" s="6">
        <v>45</v>
      </c>
      <c r="E64" s="13">
        <v>30</v>
      </c>
      <c r="F64" s="13">
        <v>3</v>
      </c>
      <c r="G64" s="13">
        <v>3</v>
      </c>
      <c r="H64" s="13">
        <v>6</v>
      </c>
      <c r="I64" s="13">
        <v>3</v>
      </c>
      <c r="J64" s="13">
        <v>3</v>
      </c>
      <c r="K64" s="13">
        <v>5</v>
      </c>
      <c r="L64" s="13">
        <v>0</v>
      </c>
      <c r="M64" s="13">
        <v>0</v>
      </c>
      <c r="N64" s="13">
        <v>3</v>
      </c>
      <c r="O64" s="13">
        <v>8</v>
      </c>
      <c r="P64" s="13">
        <v>0</v>
      </c>
      <c r="Q64" s="13">
        <v>3</v>
      </c>
      <c r="R64" s="13">
        <v>0</v>
      </c>
      <c r="S64" s="13">
        <v>0</v>
      </c>
      <c r="T64" s="13">
        <v>14</v>
      </c>
      <c r="U64" s="13">
        <v>0</v>
      </c>
      <c r="V64" s="48"/>
      <c r="W64" s="6">
        <v>51</v>
      </c>
      <c r="X64" s="6">
        <v>34</v>
      </c>
      <c r="Y64" s="6">
        <v>3</v>
      </c>
      <c r="Z64" s="6">
        <v>3</v>
      </c>
      <c r="AA64" s="6">
        <v>5</v>
      </c>
      <c r="AB64" s="6">
        <v>3</v>
      </c>
      <c r="AC64" s="5">
        <v>0</v>
      </c>
      <c r="AD64" s="5">
        <v>9</v>
      </c>
      <c r="AE64" s="5">
        <v>0</v>
      </c>
      <c r="AF64" s="5">
        <v>0</v>
      </c>
      <c r="AG64" s="5">
        <v>0</v>
      </c>
      <c r="AH64" s="5">
        <v>0</v>
      </c>
      <c r="AI64" s="5">
        <v>3</v>
      </c>
      <c r="AJ64" s="5">
        <v>3</v>
      </c>
      <c r="AK64" s="5">
        <v>9</v>
      </c>
      <c r="AL64" s="5">
        <v>0</v>
      </c>
      <c r="AN64" s="9">
        <v>3</v>
      </c>
      <c r="AP64" s="9">
        <v>13</v>
      </c>
      <c r="AQ64" s="9">
        <v>0</v>
      </c>
      <c r="AR64" s="9">
        <f t="shared" si="4"/>
        <v>13</v>
      </c>
      <c r="AT64" s="9">
        <v>8</v>
      </c>
      <c r="AV64" s="9">
        <v>8</v>
      </c>
      <c r="AX64" s="18">
        <v>7470</v>
      </c>
      <c r="AZ64" s="1"/>
      <c r="BA64" s="21">
        <f t="shared" si="5"/>
        <v>6.024096385542169</v>
      </c>
      <c r="BB64" s="21">
        <f t="shared" si="9"/>
        <v>4.0160642570281118</v>
      </c>
      <c r="BC64" s="21">
        <f t="shared" si="10"/>
        <v>0.40160642570281124</v>
      </c>
      <c r="BD64" s="21">
        <f t="shared" si="11"/>
        <v>0.40160642570281124</v>
      </c>
      <c r="BE64" s="21">
        <f t="shared" si="12"/>
        <v>0.80321285140562249</v>
      </c>
      <c r="BF64" s="21">
        <f t="shared" si="13"/>
        <v>0.40160642570281124</v>
      </c>
      <c r="BG64" s="21">
        <f t="shared" si="14"/>
        <v>0.40160642570281124</v>
      </c>
      <c r="BH64" s="21">
        <f t="shared" si="15"/>
        <v>0.66934404283801874</v>
      </c>
      <c r="BI64" s="21">
        <f t="shared" si="16"/>
        <v>0</v>
      </c>
      <c r="BJ64" s="21">
        <f t="shared" si="17"/>
        <v>0</v>
      </c>
      <c r="BK64" s="21">
        <f t="shared" si="18"/>
        <v>0.40160642570281124</v>
      </c>
      <c r="BL64" s="21">
        <f t="shared" si="19"/>
        <v>1.07095046854083</v>
      </c>
      <c r="BM64" s="21">
        <f t="shared" si="20"/>
        <v>0</v>
      </c>
      <c r="BN64" s="21">
        <f t="shared" si="21"/>
        <v>0.40160642570281124</v>
      </c>
      <c r="BO64" s="21">
        <f t="shared" si="22"/>
        <v>0</v>
      </c>
      <c r="BP64" s="21">
        <f t="shared" si="23"/>
        <v>0</v>
      </c>
      <c r="BQ64" s="21">
        <f t="shared" si="24"/>
        <v>1.8741633199464525</v>
      </c>
      <c r="BR64" s="21">
        <f t="shared" si="25"/>
        <v>0</v>
      </c>
      <c r="BT64" s="21">
        <f t="shared" si="6"/>
        <v>6.8273092369477917</v>
      </c>
      <c r="BU64" s="21">
        <f t="shared" si="26"/>
        <v>4.5515394912985272</v>
      </c>
      <c r="BV64" s="21">
        <f t="shared" si="27"/>
        <v>0.40160642570281124</v>
      </c>
      <c r="BW64" s="21">
        <f t="shared" si="28"/>
        <v>0.40160642570281124</v>
      </c>
      <c r="BX64" s="21">
        <f t="shared" si="29"/>
        <v>0.66934404283801874</v>
      </c>
      <c r="BY64" s="21">
        <f t="shared" si="30"/>
        <v>0.40160642570281124</v>
      </c>
      <c r="BZ64" s="21">
        <f t="shared" si="31"/>
        <v>0</v>
      </c>
      <c r="CA64" s="21">
        <f t="shared" si="32"/>
        <v>1.2048192771084338</v>
      </c>
      <c r="CB64" s="21">
        <f t="shared" si="33"/>
        <v>0</v>
      </c>
      <c r="CC64" s="21">
        <f t="shared" si="34"/>
        <v>0</v>
      </c>
      <c r="CD64" s="21">
        <f t="shared" si="35"/>
        <v>0</v>
      </c>
      <c r="CE64" s="21">
        <f t="shared" si="36"/>
        <v>0</v>
      </c>
      <c r="CF64" s="21">
        <f t="shared" si="37"/>
        <v>0.40160642570281124</v>
      </c>
      <c r="CG64" s="21">
        <f t="shared" si="38"/>
        <v>0.40160642570281124</v>
      </c>
      <c r="CH64" s="21">
        <f t="shared" si="39"/>
        <v>1.2048192771084338</v>
      </c>
      <c r="CI64" s="21">
        <f t="shared" si="40"/>
        <v>0</v>
      </c>
      <c r="CK64" s="21">
        <f t="shared" si="7"/>
        <v>0.40160642570281124</v>
      </c>
      <c r="CM64" s="21">
        <f t="shared" si="8"/>
        <v>1.7402945113788486</v>
      </c>
      <c r="CN64" s="21">
        <f t="shared" si="2"/>
        <v>0</v>
      </c>
      <c r="CO64" s="21">
        <f t="shared" si="3"/>
        <v>1.7402945113788486</v>
      </c>
      <c r="CQ64" s="22">
        <f t="shared" si="3"/>
        <v>1.07095046854083</v>
      </c>
      <c r="CS64" s="22">
        <f t="shared" si="3"/>
        <v>1.07095046854083</v>
      </c>
      <c r="CU64" s="21">
        <v>251.48908007941759</v>
      </c>
    </row>
    <row r="65" spans="1:99" x14ac:dyDescent="0.5">
      <c r="A65" s="24">
        <v>61</v>
      </c>
      <c r="B65" s="1" t="s">
        <v>73</v>
      </c>
      <c r="C65" s="1"/>
      <c r="D65" s="6">
        <v>25</v>
      </c>
      <c r="E65" s="13">
        <v>19</v>
      </c>
      <c r="F65" s="13">
        <v>3</v>
      </c>
      <c r="G65" s="13">
        <v>3</v>
      </c>
      <c r="H65" s="13">
        <v>3</v>
      </c>
      <c r="I65" s="13">
        <v>3</v>
      </c>
      <c r="J65" s="13">
        <v>0</v>
      </c>
      <c r="K65" s="13">
        <v>3</v>
      </c>
      <c r="L65" s="13">
        <v>0</v>
      </c>
      <c r="M65" s="13">
        <v>0</v>
      </c>
      <c r="N65" s="13">
        <v>0</v>
      </c>
      <c r="O65" s="13">
        <v>3</v>
      </c>
      <c r="P65" s="13">
        <v>0</v>
      </c>
      <c r="Q65" s="13">
        <v>0</v>
      </c>
      <c r="R65" s="13">
        <v>0</v>
      </c>
      <c r="S65" s="13">
        <v>3</v>
      </c>
      <c r="T65" s="13">
        <v>3</v>
      </c>
      <c r="U65" s="13">
        <v>0</v>
      </c>
      <c r="V65" s="48"/>
      <c r="W65" s="6">
        <v>29</v>
      </c>
      <c r="X65" s="6">
        <v>25</v>
      </c>
      <c r="Y65" s="6">
        <v>0</v>
      </c>
      <c r="Z65" s="8">
        <v>0</v>
      </c>
      <c r="AA65" s="5"/>
      <c r="AB65" s="6">
        <v>0</v>
      </c>
      <c r="AC65" s="5">
        <v>0</v>
      </c>
      <c r="AD65" s="5">
        <v>3</v>
      </c>
      <c r="AE65" s="5">
        <v>0</v>
      </c>
      <c r="AF65" s="5">
        <v>0</v>
      </c>
      <c r="AG65" s="5">
        <v>0</v>
      </c>
      <c r="AH65" s="5">
        <v>3</v>
      </c>
      <c r="AI65" s="5">
        <v>3</v>
      </c>
      <c r="AJ65" s="5">
        <v>0</v>
      </c>
      <c r="AK65" s="5">
        <v>3</v>
      </c>
      <c r="AL65" s="5">
        <v>0</v>
      </c>
      <c r="AN65" s="9">
        <v>0</v>
      </c>
      <c r="AP65" s="9">
        <v>8</v>
      </c>
      <c r="AQ65" s="9">
        <v>0</v>
      </c>
      <c r="AR65" s="9">
        <f t="shared" si="4"/>
        <v>8</v>
      </c>
      <c r="AT65" s="10">
        <v>0</v>
      </c>
      <c r="AV65" s="10">
        <v>3</v>
      </c>
      <c r="AX65" s="18">
        <v>2939</v>
      </c>
      <c r="AZ65" s="1"/>
      <c r="BA65" s="21">
        <f t="shared" si="5"/>
        <v>8.5062946580469543</v>
      </c>
      <c r="BB65" s="21">
        <f t="shared" si="9"/>
        <v>6.4647839401156855</v>
      </c>
      <c r="BC65" s="21">
        <f t="shared" si="10"/>
        <v>1.0207553589656344</v>
      </c>
      <c r="BD65" s="21">
        <f t="shared" si="11"/>
        <v>1.0207553589656344</v>
      </c>
      <c r="BE65" s="21">
        <f t="shared" si="12"/>
        <v>1.0207553589656344</v>
      </c>
      <c r="BF65" s="21">
        <f t="shared" si="13"/>
        <v>1.0207553589656344</v>
      </c>
      <c r="BG65" s="21">
        <f t="shared" si="14"/>
        <v>0</v>
      </c>
      <c r="BH65" s="21">
        <f t="shared" si="15"/>
        <v>1.0207553589656344</v>
      </c>
      <c r="BI65" s="21">
        <f t="shared" si="16"/>
        <v>0</v>
      </c>
      <c r="BJ65" s="21">
        <f t="shared" si="17"/>
        <v>0</v>
      </c>
      <c r="BK65" s="21">
        <f t="shared" si="18"/>
        <v>0</v>
      </c>
      <c r="BL65" s="21">
        <f t="shared" si="19"/>
        <v>1.0207553589656344</v>
      </c>
      <c r="BM65" s="21">
        <f t="shared" si="20"/>
        <v>0</v>
      </c>
      <c r="BN65" s="21">
        <f t="shared" si="21"/>
        <v>0</v>
      </c>
      <c r="BO65" s="21">
        <f t="shared" si="22"/>
        <v>0</v>
      </c>
      <c r="BP65" s="21">
        <f t="shared" si="23"/>
        <v>1.0207553589656344</v>
      </c>
      <c r="BQ65" s="21">
        <f t="shared" si="24"/>
        <v>1.0207553589656344</v>
      </c>
      <c r="BR65" s="21">
        <f t="shared" si="25"/>
        <v>0</v>
      </c>
      <c r="BT65" s="21">
        <f t="shared" si="6"/>
        <v>9.8673018033344668</v>
      </c>
      <c r="BU65" s="21">
        <f t="shared" si="26"/>
        <v>8.5062946580469543</v>
      </c>
      <c r="BV65" s="21">
        <f t="shared" si="27"/>
        <v>0</v>
      </c>
      <c r="BW65" s="21">
        <f t="shared" si="28"/>
        <v>0</v>
      </c>
      <c r="BX65" s="21">
        <f t="shared" si="29"/>
        <v>0</v>
      </c>
      <c r="BY65" s="21">
        <f t="shared" si="30"/>
        <v>0</v>
      </c>
      <c r="BZ65" s="21">
        <f t="shared" si="31"/>
        <v>0</v>
      </c>
      <c r="CA65" s="21">
        <f t="shared" si="32"/>
        <v>1.0207553589656344</v>
      </c>
      <c r="CB65" s="21">
        <f t="shared" si="33"/>
        <v>0</v>
      </c>
      <c r="CC65" s="21">
        <f t="shared" si="34"/>
        <v>0</v>
      </c>
      <c r="CD65" s="21">
        <f t="shared" si="35"/>
        <v>0</v>
      </c>
      <c r="CE65" s="21">
        <f t="shared" si="36"/>
        <v>1.0207553589656344</v>
      </c>
      <c r="CF65" s="21">
        <f t="shared" si="37"/>
        <v>1.0207553589656344</v>
      </c>
      <c r="CG65" s="21">
        <f t="shared" si="38"/>
        <v>0</v>
      </c>
      <c r="CH65" s="21">
        <f t="shared" si="39"/>
        <v>1.0207553589656344</v>
      </c>
      <c r="CI65" s="21">
        <f t="shared" si="40"/>
        <v>0</v>
      </c>
      <c r="CK65" s="21">
        <f t="shared" si="7"/>
        <v>0</v>
      </c>
      <c r="CM65" s="21">
        <f t="shared" si="8"/>
        <v>2.7220142905750255</v>
      </c>
      <c r="CN65" s="21">
        <f t="shared" si="2"/>
        <v>0</v>
      </c>
      <c r="CO65" s="21">
        <f t="shared" si="3"/>
        <v>2.7220142905750255</v>
      </c>
      <c r="CQ65" s="22">
        <f t="shared" si="3"/>
        <v>0</v>
      </c>
      <c r="CS65" s="22">
        <f t="shared" si="3"/>
        <v>1.0207553589656344</v>
      </c>
      <c r="CU65" s="21">
        <v>99.734042553191486</v>
      </c>
    </row>
    <row r="66" spans="1:99" x14ac:dyDescent="0.5">
      <c r="A66" s="24">
        <v>62</v>
      </c>
      <c r="B66" s="1" t="s">
        <v>74</v>
      </c>
      <c r="C66" s="1"/>
      <c r="D66" s="6">
        <v>190</v>
      </c>
      <c r="E66" s="13">
        <v>129</v>
      </c>
      <c r="F66" s="13">
        <v>8</v>
      </c>
      <c r="G66" s="13">
        <v>13</v>
      </c>
      <c r="H66" s="13">
        <v>6</v>
      </c>
      <c r="I66" s="13">
        <v>10</v>
      </c>
      <c r="J66" s="13">
        <v>20</v>
      </c>
      <c r="K66" s="13">
        <v>20</v>
      </c>
      <c r="L66" s="13">
        <v>3</v>
      </c>
      <c r="M66" s="13">
        <v>3</v>
      </c>
      <c r="N66" s="13">
        <v>3</v>
      </c>
      <c r="O66" s="13">
        <v>31</v>
      </c>
      <c r="P66" s="13">
        <v>0</v>
      </c>
      <c r="Q66" s="13">
        <v>5</v>
      </c>
      <c r="R66" s="13">
        <v>3</v>
      </c>
      <c r="S66" s="13">
        <v>0</v>
      </c>
      <c r="T66" s="13">
        <v>54</v>
      </c>
      <c r="U66" s="13">
        <v>3</v>
      </c>
      <c r="V66" s="48"/>
      <c r="W66" s="6">
        <v>203</v>
      </c>
      <c r="X66" s="6">
        <v>134</v>
      </c>
      <c r="Y66" s="6">
        <v>3</v>
      </c>
      <c r="Z66" s="6">
        <v>11</v>
      </c>
      <c r="AA66" s="6">
        <v>9</v>
      </c>
      <c r="AB66" s="6">
        <v>9</v>
      </c>
      <c r="AC66" s="6">
        <v>12</v>
      </c>
      <c r="AD66" s="6">
        <v>41</v>
      </c>
      <c r="AE66" s="6">
        <v>0</v>
      </c>
      <c r="AF66" s="6">
        <v>3</v>
      </c>
      <c r="AG66" s="6">
        <v>0</v>
      </c>
      <c r="AH66" s="6">
        <v>0</v>
      </c>
      <c r="AI66" s="6">
        <v>11</v>
      </c>
      <c r="AJ66" s="6">
        <v>9</v>
      </c>
      <c r="AK66" s="6">
        <v>36</v>
      </c>
      <c r="AL66" s="6">
        <v>0</v>
      </c>
      <c r="AN66" s="9">
        <v>8</v>
      </c>
      <c r="AP66" s="9">
        <v>76</v>
      </c>
      <c r="AQ66" s="9">
        <v>3</v>
      </c>
      <c r="AR66" s="9">
        <f t="shared" si="4"/>
        <v>79</v>
      </c>
      <c r="AT66" s="9">
        <v>22</v>
      </c>
      <c r="AV66" s="9">
        <v>41</v>
      </c>
      <c r="AX66" s="18">
        <v>29910</v>
      </c>
      <c r="AZ66" s="1"/>
      <c r="BA66" s="21">
        <f t="shared" si="5"/>
        <v>6.352390504847877</v>
      </c>
      <c r="BB66" s="21">
        <f t="shared" si="9"/>
        <v>4.3129388164493481</v>
      </c>
      <c r="BC66" s="21">
        <f t="shared" si="10"/>
        <v>0.26746907388833163</v>
      </c>
      <c r="BD66" s="21">
        <f t="shared" si="11"/>
        <v>0.43463724506853896</v>
      </c>
      <c r="BE66" s="21">
        <f t="shared" si="12"/>
        <v>0.20060180541624872</v>
      </c>
      <c r="BF66" s="21">
        <f t="shared" si="13"/>
        <v>0.33433634236041454</v>
      </c>
      <c r="BG66" s="21">
        <f t="shared" si="14"/>
        <v>0.66867268472082908</v>
      </c>
      <c r="BH66" s="21">
        <f t="shared" si="15"/>
        <v>0.66867268472082908</v>
      </c>
      <c r="BI66" s="21">
        <f t="shared" si="16"/>
        <v>0.10030090270812436</v>
      </c>
      <c r="BJ66" s="21">
        <f t="shared" si="17"/>
        <v>0.10030090270812436</v>
      </c>
      <c r="BK66" s="21">
        <f t="shared" si="18"/>
        <v>0.10030090270812436</v>
      </c>
      <c r="BL66" s="21">
        <f t="shared" si="19"/>
        <v>1.0364426613172852</v>
      </c>
      <c r="BM66" s="21">
        <f t="shared" si="20"/>
        <v>0</v>
      </c>
      <c r="BN66" s="21">
        <f t="shared" si="21"/>
        <v>0.16716817118020727</v>
      </c>
      <c r="BO66" s="21">
        <f t="shared" si="22"/>
        <v>0.10030090270812436</v>
      </c>
      <c r="BP66" s="21">
        <f t="shared" si="23"/>
        <v>0</v>
      </c>
      <c r="BQ66" s="21">
        <f t="shared" si="24"/>
        <v>1.8054162487462386</v>
      </c>
      <c r="BR66" s="21">
        <f t="shared" si="25"/>
        <v>0.10030090270812436</v>
      </c>
      <c r="BT66" s="21">
        <f t="shared" si="6"/>
        <v>6.7870277499164153</v>
      </c>
      <c r="BU66" s="21">
        <f t="shared" si="26"/>
        <v>4.4801069876295552</v>
      </c>
      <c r="BV66" s="21">
        <f t="shared" si="27"/>
        <v>0.10030090270812436</v>
      </c>
      <c r="BW66" s="21">
        <f t="shared" si="28"/>
        <v>0.36776997659645605</v>
      </c>
      <c r="BX66" s="21">
        <f t="shared" si="29"/>
        <v>0.30090270812437314</v>
      </c>
      <c r="BY66" s="21">
        <f t="shared" si="30"/>
        <v>0.30090270812437314</v>
      </c>
      <c r="BZ66" s="21">
        <f t="shared" si="31"/>
        <v>0.40120361083249745</v>
      </c>
      <c r="CA66" s="21">
        <f t="shared" si="32"/>
        <v>1.3707790036776997</v>
      </c>
      <c r="CB66" s="21">
        <f t="shared" si="33"/>
        <v>0</v>
      </c>
      <c r="CC66" s="21">
        <f t="shared" si="34"/>
        <v>0.10030090270812436</v>
      </c>
      <c r="CD66" s="21">
        <f t="shared" si="35"/>
        <v>0</v>
      </c>
      <c r="CE66" s="21">
        <f t="shared" si="36"/>
        <v>0</v>
      </c>
      <c r="CF66" s="21">
        <f t="shared" si="37"/>
        <v>0.36776997659645605</v>
      </c>
      <c r="CG66" s="21">
        <f t="shared" si="38"/>
        <v>0.30090270812437314</v>
      </c>
      <c r="CH66" s="21">
        <f t="shared" si="39"/>
        <v>1.2036108324974926</v>
      </c>
      <c r="CI66" s="21">
        <f t="shared" si="40"/>
        <v>0</v>
      </c>
      <c r="CK66" s="21">
        <f t="shared" si="7"/>
        <v>0.26746907388833163</v>
      </c>
      <c r="CM66" s="21">
        <f t="shared" si="8"/>
        <v>2.5409562019391507</v>
      </c>
      <c r="CN66" s="21">
        <f t="shared" si="2"/>
        <v>0.10030090270812436</v>
      </c>
      <c r="CO66" s="21">
        <f t="shared" si="3"/>
        <v>2.6412571046472753</v>
      </c>
      <c r="CQ66" s="22">
        <f t="shared" si="3"/>
        <v>0.7355399531929121</v>
      </c>
      <c r="CS66" s="22">
        <f t="shared" si="3"/>
        <v>1.3707790036776997</v>
      </c>
      <c r="CU66" s="21">
        <v>247.95027770431102</v>
      </c>
    </row>
    <row r="67" spans="1:99" x14ac:dyDescent="0.5">
      <c r="A67" s="24">
        <v>63</v>
      </c>
      <c r="B67" s="1" t="s">
        <v>75</v>
      </c>
      <c r="C67" s="1"/>
      <c r="D67" s="6">
        <v>142</v>
      </c>
      <c r="E67" s="13">
        <v>106</v>
      </c>
      <c r="F67" s="13">
        <v>5</v>
      </c>
      <c r="G67" s="13">
        <v>8</v>
      </c>
      <c r="H67" s="13">
        <v>5</v>
      </c>
      <c r="I67" s="13">
        <v>3</v>
      </c>
      <c r="J67" s="13">
        <v>7</v>
      </c>
      <c r="K67" s="13">
        <v>19</v>
      </c>
      <c r="L67" s="13">
        <v>3</v>
      </c>
      <c r="M67" s="13">
        <v>3</v>
      </c>
      <c r="N67" s="13">
        <v>3</v>
      </c>
      <c r="O67" s="13">
        <v>28</v>
      </c>
      <c r="P67" s="13">
        <v>0</v>
      </c>
      <c r="Q67" s="13">
        <v>3</v>
      </c>
      <c r="R67" s="13">
        <v>6</v>
      </c>
      <c r="S67" s="13">
        <v>3</v>
      </c>
      <c r="T67" s="13">
        <v>28</v>
      </c>
      <c r="U67" s="13">
        <v>0</v>
      </c>
      <c r="V67" s="48"/>
      <c r="W67" s="6">
        <v>146</v>
      </c>
      <c r="X67" s="6">
        <v>81</v>
      </c>
      <c r="Y67" s="6">
        <v>3</v>
      </c>
      <c r="Z67" s="6">
        <v>12</v>
      </c>
      <c r="AA67" s="6">
        <v>8</v>
      </c>
      <c r="AB67" s="6">
        <v>6</v>
      </c>
      <c r="AC67" s="6">
        <v>10</v>
      </c>
      <c r="AD67" s="6">
        <v>12</v>
      </c>
      <c r="AE67" s="6">
        <v>3</v>
      </c>
      <c r="AF67" s="6">
        <v>0</v>
      </c>
      <c r="AG67" s="6">
        <v>3</v>
      </c>
      <c r="AH67" s="6">
        <v>12</v>
      </c>
      <c r="AI67" s="6">
        <v>9</v>
      </c>
      <c r="AJ67" s="6">
        <v>10</v>
      </c>
      <c r="AK67" s="6">
        <v>45</v>
      </c>
      <c r="AL67" s="6">
        <v>0</v>
      </c>
      <c r="AN67" s="9">
        <v>6</v>
      </c>
      <c r="AP67" s="9">
        <v>44</v>
      </c>
      <c r="AQ67" s="9">
        <v>0</v>
      </c>
      <c r="AR67" s="9">
        <f t="shared" si="4"/>
        <v>44</v>
      </c>
      <c r="AT67" s="9">
        <v>16</v>
      </c>
      <c r="AV67" s="9">
        <v>30</v>
      </c>
      <c r="AX67" s="18">
        <v>16098</v>
      </c>
      <c r="AZ67" s="1"/>
      <c r="BA67" s="21">
        <f t="shared" si="5"/>
        <v>8.8209715492607774</v>
      </c>
      <c r="BB67" s="21">
        <f t="shared" si="9"/>
        <v>6.5846689029693133</v>
      </c>
      <c r="BC67" s="21">
        <f t="shared" si="10"/>
        <v>0.31059758976270341</v>
      </c>
      <c r="BD67" s="21">
        <f t="shared" si="11"/>
        <v>0.49695614362032547</v>
      </c>
      <c r="BE67" s="21">
        <f t="shared" si="12"/>
        <v>0.31059758976270341</v>
      </c>
      <c r="BF67" s="21">
        <f t="shared" si="13"/>
        <v>0.18635855385762207</v>
      </c>
      <c r="BG67" s="21">
        <f t="shared" si="14"/>
        <v>0.4348366256677848</v>
      </c>
      <c r="BH67" s="21">
        <f t="shared" si="15"/>
        <v>1.180270841098273</v>
      </c>
      <c r="BI67" s="21">
        <f t="shared" si="16"/>
        <v>0.18635855385762207</v>
      </c>
      <c r="BJ67" s="21">
        <f t="shared" si="17"/>
        <v>0.18635855385762207</v>
      </c>
      <c r="BK67" s="21">
        <f t="shared" si="18"/>
        <v>0.18635855385762207</v>
      </c>
      <c r="BL67" s="21">
        <f t="shared" si="19"/>
        <v>1.7393465026711392</v>
      </c>
      <c r="BM67" s="21">
        <f t="shared" si="20"/>
        <v>0</v>
      </c>
      <c r="BN67" s="21">
        <f t="shared" si="21"/>
        <v>0.18635855385762207</v>
      </c>
      <c r="BO67" s="21">
        <f t="shared" si="22"/>
        <v>0.37271710771524413</v>
      </c>
      <c r="BP67" s="21">
        <f t="shared" si="23"/>
        <v>0.18635855385762207</v>
      </c>
      <c r="BQ67" s="21">
        <f t="shared" si="24"/>
        <v>1.7393465026711392</v>
      </c>
      <c r="BR67" s="21">
        <f t="shared" si="25"/>
        <v>0</v>
      </c>
      <c r="BT67" s="21">
        <f t="shared" si="6"/>
        <v>9.0694496210709392</v>
      </c>
      <c r="BU67" s="21">
        <f t="shared" si="26"/>
        <v>5.031680954155795</v>
      </c>
      <c r="BV67" s="21">
        <f t="shared" si="27"/>
        <v>0.18635855385762207</v>
      </c>
      <c r="BW67" s="21">
        <f t="shared" si="28"/>
        <v>0.74543421543048827</v>
      </c>
      <c r="BX67" s="21">
        <f t="shared" si="29"/>
        <v>0.49695614362032547</v>
      </c>
      <c r="BY67" s="21">
        <f t="shared" si="30"/>
        <v>0.37271710771524413</v>
      </c>
      <c r="BZ67" s="21">
        <f t="shared" si="31"/>
        <v>0.62119517952540682</v>
      </c>
      <c r="CA67" s="21">
        <f t="shared" si="32"/>
        <v>0.74543421543048827</v>
      </c>
      <c r="CB67" s="21">
        <f t="shared" si="33"/>
        <v>0.18635855385762207</v>
      </c>
      <c r="CC67" s="21">
        <f t="shared" si="34"/>
        <v>0</v>
      </c>
      <c r="CD67" s="21">
        <f t="shared" si="35"/>
        <v>0.18635855385762207</v>
      </c>
      <c r="CE67" s="21">
        <f t="shared" si="36"/>
        <v>0.74543421543048827</v>
      </c>
      <c r="CF67" s="21">
        <f t="shared" si="37"/>
        <v>0.55907566157286614</v>
      </c>
      <c r="CG67" s="21">
        <f t="shared" si="38"/>
        <v>0.62119517952540682</v>
      </c>
      <c r="CH67" s="21">
        <f t="shared" si="39"/>
        <v>2.7953783078643313</v>
      </c>
      <c r="CI67" s="21">
        <f t="shared" si="40"/>
        <v>0</v>
      </c>
      <c r="CK67" s="21">
        <f t="shared" si="7"/>
        <v>0.37271710771524413</v>
      </c>
      <c r="CM67" s="21">
        <f t="shared" si="8"/>
        <v>2.7332587899117904</v>
      </c>
      <c r="CN67" s="21">
        <f t="shared" si="2"/>
        <v>0</v>
      </c>
      <c r="CO67" s="21">
        <f t="shared" si="3"/>
        <v>2.7332587899117904</v>
      </c>
      <c r="CQ67" s="22">
        <f t="shared" si="3"/>
        <v>0.99391228724065095</v>
      </c>
      <c r="CS67" s="22">
        <f t="shared" si="3"/>
        <v>1.8635855385762206</v>
      </c>
      <c r="CU67" s="21">
        <v>539.23391595388625</v>
      </c>
    </row>
    <row r="68" spans="1:99" x14ac:dyDescent="0.5">
      <c r="A68" s="24">
        <v>64</v>
      </c>
      <c r="B68" s="1" t="s">
        <v>76</v>
      </c>
      <c r="C68" s="1"/>
      <c r="D68" s="6">
        <v>1262</v>
      </c>
      <c r="E68" s="13">
        <v>809</v>
      </c>
      <c r="F68" s="13">
        <v>122</v>
      </c>
      <c r="G68" s="13">
        <v>52</v>
      </c>
      <c r="H68" s="13">
        <v>19</v>
      </c>
      <c r="I68" s="13">
        <v>21</v>
      </c>
      <c r="J68" s="13">
        <v>102</v>
      </c>
      <c r="K68" s="13">
        <v>68</v>
      </c>
      <c r="L68" s="13">
        <v>95</v>
      </c>
      <c r="M68" s="13">
        <v>14</v>
      </c>
      <c r="N68" s="13">
        <v>83</v>
      </c>
      <c r="O68" s="13">
        <v>413</v>
      </c>
      <c r="P68" s="13">
        <v>8</v>
      </c>
      <c r="Q68" s="13">
        <v>20</v>
      </c>
      <c r="R68" s="13">
        <v>39</v>
      </c>
      <c r="S68" s="13">
        <v>86</v>
      </c>
      <c r="T68" s="13">
        <v>208</v>
      </c>
      <c r="U68" s="13">
        <v>12</v>
      </c>
      <c r="V68" s="48"/>
      <c r="W68" s="6">
        <v>1541</v>
      </c>
      <c r="X68" s="6">
        <v>1081</v>
      </c>
      <c r="Y68" s="6">
        <v>3</v>
      </c>
      <c r="Z68" s="6">
        <v>47</v>
      </c>
      <c r="AA68" s="6">
        <v>24</v>
      </c>
      <c r="AB68" s="6">
        <v>23</v>
      </c>
      <c r="AC68" s="6">
        <v>51</v>
      </c>
      <c r="AD68" s="6">
        <v>88</v>
      </c>
      <c r="AE68" s="6">
        <v>7</v>
      </c>
      <c r="AF68" s="6">
        <v>7</v>
      </c>
      <c r="AG68" s="6">
        <v>3</v>
      </c>
      <c r="AH68" s="6">
        <v>183</v>
      </c>
      <c r="AI68" s="6">
        <v>81</v>
      </c>
      <c r="AJ68" s="6">
        <v>231</v>
      </c>
      <c r="AK68" s="6">
        <v>203</v>
      </c>
      <c r="AL68" s="6">
        <v>3</v>
      </c>
      <c r="AN68" s="9">
        <v>11</v>
      </c>
      <c r="AP68" s="9">
        <v>152</v>
      </c>
      <c r="AQ68" s="9">
        <v>0</v>
      </c>
      <c r="AR68" s="9">
        <f t="shared" si="4"/>
        <v>152</v>
      </c>
      <c r="AT68" s="9">
        <v>154</v>
      </c>
      <c r="AV68" s="9">
        <v>136</v>
      </c>
      <c r="AX68" s="18">
        <v>117776</v>
      </c>
      <c r="AZ68" s="1"/>
      <c r="BA68" s="21">
        <f t="shared" si="5"/>
        <v>10.715256079337047</v>
      </c>
      <c r="BB68" s="21">
        <f t="shared" si="9"/>
        <v>6.8689716071185982</v>
      </c>
      <c r="BC68" s="21">
        <f t="shared" si="10"/>
        <v>1.0358646922972421</v>
      </c>
      <c r="BD68" s="21">
        <f t="shared" si="11"/>
        <v>0.44151609835620159</v>
      </c>
      <c r="BE68" s="21">
        <f t="shared" si="12"/>
        <v>0.16132318978399673</v>
      </c>
      <c r="BF68" s="21">
        <f t="shared" si="13"/>
        <v>0.17830457818231218</v>
      </c>
      <c r="BG68" s="21">
        <f t="shared" si="14"/>
        <v>0.86605080831408776</v>
      </c>
      <c r="BH68" s="21">
        <f t="shared" si="15"/>
        <v>0.57736720554272514</v>
      </c>
      <c r="BI68" s="21">
        <f t="shared" si="16"/>
        <v>0.80661594891998367</v>
      </c>
      <c r="BJ68" s="21">
        <f t="shared" si="17"/>
        <v>0.11886971878820812</v>
      </c>
      <c r="BK68" s="21">
        <f t="shared" si="18"/>
        <v>0.70472761853009103</v>
      </c>
      <c r="BL68" s="21">
        <f t="shared" si="19"/>
        <v>3.5066567042521397</v>
      </c>
      <c r="BM68" s="21">
        <f t="shared" si="20"/>
        <v>6.7925553593261773E-2</v>
      </c>
      <c r="BN68" s="21">
        <f t="shared" si="21"/>
        <v>0.16981388398315447</v>
      </c>
      <c r="BO68" s="21">
        <f t="shared" si="22"/>
        <v>0.33113707376715118</v>
      </c>
      <c r="BP68" s="21">
        <f t="shared" si="23"/>
        <v>0.73019970112756416</v>
      </c>
      <c r="BQ68" s="21">
        <f t="shared" si="24"/>
        <v>1.7660643934248064</v>
      </c>
      <c r="BR68" s="21">
        <f t="shared" si="25"/>
        <v>0.10188833038989267</v>
      </c>
      <c r="BT68" s="21">
        <f t="shared" si="6"/>
        <v>13.08415976090205</v>
      </c>
      <c r="BU68" s="21">
        <f t="shared" si="26"/>
        <v>9.1784404292895001</v>
      </c>
      <c r="BV68" s="21">
        <f t="shared" si="27"/>
        <v>2.5472082597473168E-2</v>
      </c>
      <c r="BW68" s="21">
        <f t="shared" si="28"/>
        <v>0.39906262736041298</v>
      </c>
      <c r="BX68" s="21">
        <f t="shared" si="29"/>
        <v>0.20377666077978535</v>
      </c>
      <c r="BY68" s="21">
        <f t="shared" si="30"/>
        <v>0.19528596658062763</v>
      </c>
      <c r="BZ68" s="21">
        <f t="shared" si="31"/>
        <v>0.43302540415704388</v>
      </c>
      <c r="CA68" s="21">
        <f t="shared" si="32"/>
        <v>0.74718108952587958</v>
      </c>
      <c r="CB68" s="21">
        <f t="shared" si="33"/>
        <v>5.9434859394104061E-2</v>
      </c>
      <c r="CC68" s="21">
        <f t="shared" si="34"/>
        <v>5.9434859394104061E-2</v>
      </c>
      <c r="CD68" s="21">
        <f t="shared" si="35"/>
        <v>2.5472082597473168E-2</v>
      </c>
      <c r="CE68" s="21">
        <f t="shared" si="36"/>
        <v>1.5537970384458633</v>
      </c>
      <c r="CF68" s="21">
        <f t="shared" si="37"/>
        <v>0.68774623013177549</v>
      </c>
      <c r="CG68" s="21">
        <f t="shared" si="38"/>
        <v>1.9613503600054341</v>
      </c>
      <c r="CH68" s="21">
        <f t="shared" si="39"/>
        <v>1.7236109224290177</v>
      </c>
      <c r="CI68" s="21">
        <f t="shared" si="40"/>
        <v>2.5472082597473168E-2</v>
      </c>
      <c r="CK68" s="21">
        <f t="shared" si="7"/>
        <v>9.3397636190734948E-2</v>
      </c>
      <c r="CM68" s="21">
        <f t="shared" si="8"/>
        <v>1.2905855182719739</v>
      </c>
      <c r="CN68" s="21">
        <f t="shared" si="2"/>
        <v>0</v>
      </c>
      <c r="CO68" s="21">
        <f t="shared" si="3"/>
        <v>1.2905855182719739</v>
      </c>
      <c r="CQ68" s="22">
        <f t="shared" si="3"/>
        <v>1.3075669066702895</v>
      </c>
      <c r="CS68" s="22">
        <f t="shared" si="3"/>
        <v>1.1547344110854503</v>
      </c>
      <c r="CU68" s="21">
        <v>624.71546360463356</v>
      </c>
    </row>
    <row r="69" spans="1:99" x14ac:dyDescent="0.5">
      <c r="A69" s="24">
        <v>65</v>
      </c>
      <c r="B69" s="1" t="s">
        <v>77</v>
      </c>
      <c r="C69" s="1"/>
      <c r="D69" s="6">
        <v>75</v>
      </c>
      <c r="E69" s="13">
        <v>51</v>
      </c>
      <c r="F69" s="13">
        <v>8</v>
      </c>
      <c r="G69" s="13">
        <v>5</v>
      </c>
      <c r="H69" s="13">
        <v>7</v>
      </c>
      <c r="I69" s="13">
        <v>3</v>
      </c>
      <c r="J69" s="13">
        <v>5</v>
      </c>
      <c r="K69" s="13">
        <v>3</v>
      </c>
      <c r="L69" s="13">
        <v>0</v>
      </c>
      <c r="M69" s="13">
        <v>0</v>
      </c>
      <c r="N69" s="13">
        <v>3</v>
      </c>
      <c r="O69" s="13">
        <v>10</v>
      </c>
      <c r="P69" s="13">
        <v>0</v>
      </c>
      <c r="Q69" s="13">
        <v>3</v>
      </c>
      <c r="R69" s="13">
        <v>3</v>
      </c>
      <c r="S69" s="13">
        <v>3</v>
      </c>
      <c r="T69" s="13">
        <v>23</v>
      </c>
      <c r="U69" s="13">
        <v>0</v>
      </c>
      <c r="W69" s="6">
        <v>109</v>
      </c>
      <c r="X69" s="6">
        <v>84</v>
      </c>
      <c r="Y69" s="6">
        <v>3</v>
      </c>
      <c r="Z69" s="6">
        <v>3</v>
      </c>
      <c r="AA69" s="6">
        <v>3</v>
      </c>
      <c r="AB69" s="6">
        <v>3</v>
      </c>
      <c r="AC69" s="6">
        <v>3</v>
      </c>
      <c r="AD69" s="6">
        <v>9</v>
      </c>
      <c r="AE69" s="6">
        <v>3</v>
      </c>
      <c r="AF69" s="6">
        <v>0</v>
      </c>
      <c r="AG69" s="6">
        <v>0</v>
      </c>
      <c r="AH69" s="6">
        <v>6</v>
      </c>
      <c r="AI69" s="6">
        <v>0</v>
      </c>
      <c r="AJ69" s="6">
        <v>8</v>
      </c>
      <c r="AK69" s="6">
        <v>12</v>
      </c>
      <c r="AL69" s="6">
        <v>0</v>
      </c>
      <c r="AN69" s="9">
        <v>3</v>
      </c>
      <c r="AP69" s="9">
        <v>28</v>
      </c>
      <c r="AQ69" s="9">
        <v>0</v>
      </c>
      <c r="AR69" s="9">
        <f t="shared" si="4"/>
        <v>28</v>
      </c>
      <c r="AT69" s="9">
        <v>8</v>
      </c>
      <c r="AV69" s="9">
        <v>21</v>
      </c>
      <c r="AX69" s="18">
        <v>10778</v>
      </c>
      <c r="AZ69" s="1"/>
      <c r="BA69" s="21">
        <f t="shared" si="5"/>
        <v>6.9586194099090735</v>
      </c>
      <c r="BB69" s="21">
        <f t="shared" si="9"/>
        <v>4.7318611987381702</v>
      </c>
      <c r="BC69" s="21">
        <f t="shared" si="10"/>
        <v>0.74225273705696782</v>
      </c>
      <c r="BD69" s="21">
        <f t="shared" si="11"/>
        <v>0.46390796066060497</v>
      </c>
      <c r="BE69" s="21">
        <f t="shared" si="12"/>
        <v>0.64947114492484692</v>
      </c>
      <c r="BF69" s="21">
        <f t="shared" si="13"/>
        <v>0.27834477639636296</v>
      </c>
      <c r="BG69" s="21">
        <f t="shared" si="14"/>
        <v>0.46390796066060497</v>
      </c>
      <c r="BH69" s="21">
        <f t="shared" si="15"/>
        <v>0.27834477639636296</v>
      </c>
      <c r="BI69" s="21">
        <f t="shared" si="16"/>
        <v>0</v>
      </c>
      <c r="BJ69" s="21">
        <f t="shared" si="17"/>
        <v>0</v>
      </c>
      <c r="BK69" s="21">
        <f t="shared" si="18"/>
        <v>0.27834477639636296</v>
      </c>
      <c r="BL69" s="21">
        <f t="shared" si="19"/>
        <v>0.92781592132120994</v>
      </c>
      <c r="BM69" s="21">
        <f t="shared" si="20"/>
        <v>0</v>
      </c>
      <c r="BN69" s="21">
        <f t="shared" si="21"/>
        <v>0.27834477639636296</v>
      </c>
      <c r="BO69" s="21">
        <f t="shared" si="22"/>
        <v>0.27834477639636296</v>
      </c>
      <c r="BP69" s="21">
        <f t="shared" si="23"/>
        <v>0.27834477639636296</v>
      </c>
      <c r="BQ69" s="21">
        <f t="shared" si="24"/>
        <v>2.1339766190387826</v>
      </c>
      <c r="BR69" s="21">
        <f t="shared" si="25"/>
        <v>0</v>
      </c>
      <c r="BT69" s="21">
        <f t="shared" si="6"/>
        <v>10.113193542401188</v>
      </c>
      <c r="BU69" s="21">
        <f t="shared" si="26"/>
        <v>7.7936537390981631</v>
      </c>
      <c r="BV69" s="21">
        <f t="shared" si="27"/>
        <v>0.27834477639636296</v>
      </c>
      <c r="BW69" s="21">
        <f t="shared" si="28"/>
        <v>0.27834477639636296</v>
      </c>
      <c r="BX69" s="21">
        <f t="shared" si="29"/>
        <v>0.27834477639636296</v>
      </c>
      <c r="BY69" s="21">
        <f t="shared" si="30"/>
        <v>0.27834477639636296</v>
      </c>
      <c r="BZ69" s="21">
        <f t="shared" si="31"/>
        <v>0.27834477639636296</v>
      </c>
      <c r="CA69" s="21">
        <f t="shared" si="32"/>
        <v>0.83503432918908882</v>
      </c>
      <c r="CB69" s="21">
        <f t="shared" si="33"/>
        <v>0.27834477639636296</v>
      </c>
      <c r="CC69" s="21">
        <f t="shared" si="34"/>
        <v>0</v>
      </c>
      <c r="CD69" s="21">
        <f t="shared" si="35"/>
        <v>0</v>
      </c>
      <c r="CE69" s="21">
        <f t="shared" si="36"/>
        <v>0.55668955279272592</v>
      </c>
      <c r="CF69" s="21">
        <f t="shared" si="37"/>
        <v>0</v>
      </c>
      <c r="CG69" s="21">
        <f t="shared" si="38"/>
        <v>0.74225273705696782</v>
      </c>
      <c r="CH69" s="21">
        <f t="shared" si="39"/>
        <v>1.1133791055854518</v>
      </c>
      <c r="CI69" s="21">
        <f t="shared" si="40"/>
        <v>0</v>
      </c>
      <c r="CK69" s="21">
        <f t="shared" si="7"/>
        <v>0.27834477639636296</v>
      </c>
      <c r="CM69" s="21">
        <f t="shared" ref="CM69:CM85" si="41">AP69/$AX69*1000</f>
        <v>2.5978845796993877</v>
      </c>
      <c r="CN69" s="21">
        <f t="shared" ref="CN69:CN85" si="42">AQ69/$AX69*1000</f>
        <v>0</v>
      </c>
      <c r="CO69" s="21">
        <f t="shared" ref="CO69:CO85" si="43">AR69/$AX69*1000</f>
        <v>2.5978845796993877</v>
      </c>
      <c r="CQ69" s="22">
        <f t="shared" ref="CQ69:CQ83" si="44">AT69/$AX69*1000</f>
        <v>0.74225273705696782</v>
      </c>
      <c r="CS69" s="22">
        <f t="shared" ref="CS69:CS83" si="45">AV69/$AX69*1000</f>
        <v>1.9484134347745408</v>
      </c>
      <c r="CU69" s="21">
        <v>300.21834061135371</v>
      </c>
    </row>
    <row r="70" spans="1:99" x14ac:dyDescent="0.5">
      <c r="A70" s="24">
        <v>66</v>
      </c>
      <c r="B70" s="1" t="s">
        <v>78</v>
      </c>
      <c r="C70" s="1"/>
      <c r="D70" s="6">
        <v>195</v>
      </c>
      <c r="E70" s="13">
        <v>129</v>
      </c>
      <c r="F70" s="13">
        <v>9</v>
      </c>
      <c r="G70" s="13">
        <v>7</v>
      </c>
      <c r="H70" s="13">
        <v>7</v>
      </c>
      <c r="I70" s="13">
        <v>7</v>
      </c>
      <c r="J70" s="13">
        <v>20</v>
      </c>
      <c r="K70" s="13">
        <v>34</v>
      </c>
      <c r="L70" s="13">
        <v>3</v>
      </c>
      <c r="M70" s="13">
        <v>8</v>
      </c>
      <c r="N70" s="13">
        <v>0</v>
      </c>
      <c r="O70" s="13">
        <v>52</v>
      </c>
      <c r="P70" s="13">
        <v>3</v>
      </c>
      <c r="Q70" s="13">
        <v>3</v>
      </c>
      <c r="R70" s="13">
        <v>8</v>
      </c>
      <c r="S70" s="13">
        <v>7</v>
      </c>
      <c r="T70" s="13">
        <v>45</v>
      </c>
      <c r="U70" s="13">
        <v>3</v>
      </c>
      <c r="W70" s="6">
        <v>267</v>
      </c>
      <c r="X70" s="6">
        <v>184</v>
      </c>
      <c r="Y70" s="6">
        <v>3</v>
      </c>
      <c r="Z70" s="6">
        <v>14</v>
      </c>
      <c r="AA70" s="6">
        <v>3</v>
      </c>
      <c r="AB70" s="6">
        <v>5</v>
      </c>
      <c r="AC70" s="6">
        <v>9</v>
      </c>
      <c r="AD70" s="6">
        <v>25</v>
      </c>
      <c r="AE70" s="6">
        <v>0</v>
      </c>
      <c r="AF70" s="6">
        <v>3</v>
      </c>
      <c r="AG70" s="6">
        <v>0</v>
      </c>
      <c r="AH70" s="6">
        <v>12</v>
      </c>
      <c r="AI70" s="6">
        <v>3</v>
      </c>
      <c r="AJ70" s="6">
        <v>25</v>
      </c>
      <c r="AK70" s="6">
        <v>47</v>
      </c>
      <c r="AL70" s="6">
        <v>0</v>
      </c>
      <c r="AN70" s="9">
        <v>7</v>
      </c>
      <c r="AP70" s="9">
        <v>44</v>
      </c>
      <c r="AQ70" s="9">
        <v>0</v>
      </c>
      <c r="AR70" s="9">
        <f t="shared" ref="AR70:AR83" si="46">SUM(AP70:AQ70)</f>
        <v>44</v>
      </c>
      <c r="AT70" s="9">
        <v>14</v>
      </c>
      <c r="AV70" s="9">
        <v>44</v>
      </c>
      <c r="AX70" s="18">
        <v>33457</v>
      </c>
      <c r="AZ70" s="1"/>
      <c r="BA70" s="21">
        <f t="shared" ref="BA70:BA85" si="47">D70/$AX70*1000</f>
        <v>5.8283767223600442</v>
      </c>
      <c r="BB70" s="21">
        <f t="shared" si="9"/>
        <v>3.8556953701766448</v>
      </c>
      <c r="BC70" s="21">
        <f t="shared" si="10"/>
        <v>0.26900200257046358</v>
      </c>
      <c r="BD70" s="21">
        <f t="shared" si="11"/>
        <v>0.20922377977702725</v>
      </c>
      <c r="BE70" s="21">
        <f t="shared" si="12"/>
        <v>0.20922377977702725</v>
      </c>
      <c r="BF70" s="21">
        <f t="shared" si="13"/>
        <v>0.20922377977702725</v>
      </c>
      <c r="BG70" s="21">
        <f t="shared" si="14"/>
        <v>0.59778222793436353</v>
      </c>
      <c r="BH70" s="21">
        <f t="shared" si="15"/>
        <v>1.0162297874884181</v>
      </c>
      <c r="BI70" s="21">
        <f t="shared" si="16"/>
        <v>8.9667334190154518E-2</v>
      </c>
      <c r="BJ70" s="21">
        <f t="shared" si="17"/>
        <v>0.2391128911737454</v>
      </c>
      <c r="BK70" s="21">
        <f t="shared" si="18"/>
        <v>0</v>
      </c>
      <c r="BL70" s="21">
        <f t="shared" si="19"/>
        <v>1.554233792629345</v>
      </c>
      <c r="BM70" s="21">
        <f t="shared" si="20"/>
        <v>8.9667334190154518E-2</v>
      </c>
      <c r="BN70" s="21">
        <f t="shared" si="21"/>
        <v>8.9667334190154518E-2</v>
      </c>
      <c r="BO70" s="21">
        <f t="shared" si="22"/>
        <v>0.2391128911737454</v>
      </c>
      <c r="BP70" s="21">
        <f t="shared" si="23"/>
        <v>0.20922377977702725</v>
      </c>
      <c r="BQ70" s="21">
        <f t="shared" si="24"/>
        <v>1.3450100128523179</v>
      </c>
      <c r="BR70" s="21">
        <f t="shared" si="25"/>
        <v>8.9667334190154518E-2</v>
      </c>
      <c r="BT70" s="21">
        <f t="shared" ref="BT70:BT85" si="48">W70/$AX70*1000</f>
        <v>7.9803927429237529</v>
      </c>
      <c r="BU70" s="21">
        <f t="shared" si="26"/>
        <v>5.4995964969961442</v>
      </c>
      <c r="BV70" s="21">
        <f t="shared" si="27"/>
        <v>8.9667334190154518E-2</v>
      </c>
      <c r="BW70" s="21">
        <f t="shared" si="28"/>
        <v>0.41844755955405449</v>
      </c>
      <c r="BX70" s="21">
        <f t="shared" si="29"/>
        <v>8.9667334190154518E-2</v>
      </c>
      <c r="BY70" s="21">
        <f t="shared" si="30"/>
        <v>0.14944555698359088</v>
      </c>
      <c r="BZ70" s="21">
        <f t="shared" si="31"/>
        <v>0.26900200257046358</v>
      </c>
      <c r="CA70" s="21">
        <f t="shared" si="32"/>
        <v>0.74722778491795439</v>
      </c>
      <c r="CB70" s="21">
        <f t="shared" si="33"/>
        <v>0</v>
      </c>
      <c r="CC70" s="21">
        <f t="shared" si="34"/>
        <v>8.9667334190154518E-2</v>
      </c>
      <c r="CD70" s="21">
        <f t="shared" si="35"/>
        <v>0</v>
      </c>
      <c r="CE70" s="21">
        <f t="shared" si="36"/>
        <v>0.35866933676061807</v>
      </c>
      <c r="CF70" s="21">
        <f t="shared" si="37"/>
        <v>8.9667334190154518E-2</v>
      </c>
      <c r="CG70" s="21">
        <f t="shared" si="38"/>
        <v>0.74722778491795439</v>
      </c>
      <c r="CH70" s="21">
        <f t="shared" si="39"/>
        <v>1.4047882356457544</v>
      </c>
      <c r="CI70" s="21">
        <f t="shared" si="40"/>
        <v>0</v>
      </c>
      <c r="CK70" s="21">
        <f t="shared" ref="CK70:CK83" si="49">AN70/$AX70*1000</f>
        <v>0.20922377977702725</v>
      </c>
      <c r="CM70" s="21">
        <f t="shared" si="41"/>
        <v>1.3151209014555998</v>
      </c>
      <c r="CN70" s="21">
        <f t="shared" si="42"/>
        <v>0</v>
      </c>
      <c r="CO70" s="21">
        <f t="shared" si="43"/>
        <v>1.3151209014555998</v>
      </c>
      <c r="CQ70" s="22">
        <f t="shared" si="44"/>
        <v>0.41844755955405449</v>
      </c>
      <c r="CS70" s="22">
        <f t="shared" si="45"/>
        <v>1.3151209014555998</v>
      </c>
      <c r="CU70" s="21">
        <v>140.92203272842312</v>
      </c>
    </row>
    <row r="71" spans="1:99" x14ac:dyDescent="0.5">
      <c r="A71" s="24">
        <v>67</v>
      </c>
      <c r="B71" s="1" t="s">
        <v>79</v>
      </c>
      <c r="C71" s="1"/>
      <c r="D71" s="6">
        <v>180</v>
      </c>
      <c r="E71" s="13">
        <v>125</v>
      </c>
      <c r="F71" s="13">
        <v>9</v>
      </c>
      <c r="G71" s="13">
        <v>6</v>
      </c>
      <c r="H71" s="13">
        <v>7</v>
      </c>
      <c r="I71" s="13">
        <v>3</v>
      </c>
      <c r="J71" s="13">
        <v>8</v>
      </c>
      <c r="K71" s="13">
        <v>18</v>
      </c>
      <c r="L71" s="13">
        <v>3</v>
      </c>
      <c r="M71" s="13">
        <v>0</v>
      </c>
      <c r="N71" s="13">
        <v>5</v>
      </c>
      <c r="O71" s="13">
        <v>36</v>
      </c>
      <c r="P71" s="13">
        <v>0</v>
      </c>
      <c r="Q71" s="13">
        <v>5</v>
      </c>
      <c r="R71" s="13">
        <v>3</v>
      </c>
      <c r="S71" s="13">
        <v>3</v>
      </c>
      <c r="T71" s="13">
        <v>36</v>
      </c>
      <c r="U71" s="13">
        <v>3</v>
      </c>
      <c r="W71" s="6">
        <v>203</v>
      </c>
      <c r="X71" s="6">
        <v>138</v>
      </c>
      <c r="Y71" s="6">
        <v>3</v>
      </c>
      <c r="Z71" s="6">
        <v>3</v>
      </c>
      <c r="AA71" s="6">
        <v>3</v>
      </c>
      <c r="AB71" s="6">
        <v>3</v>
      </c>
      <c r="AC71" s="6">
        <v>7</v>
      </c>
      <c r="AD71" s="6">
        <v>17</v>
      </c>
      <c r="AE71" s="6">
        <v>0</v>
      </c>
      <c r="AF71" s="6">
        <v>0</v>
      </c>
      <c r="AG71" s="6">
        <v>0</v>
      </c>
      <c r="AH71" s="6">
        <v>8</v>
      </c>
      <c r="AI71" s="6">
        <v>3</v>
      </c>
      <c r="AJ71" s="6">
        <v>25</v>
      </c>
      <c r="AK71" s="6">
        <v>26</v>
      </c>
      <c r="AL71" s="6">
        <v>0</v>
      </c>
      <c r="AN71" s="9">
        <v>3</v>
      </c>
      <c r="AP71" s="9">
        <v>43</v>
      </c>
      <c r="AQ71" s="9">
        <v>0</v>
      </c>
      <c r="AR71" s="9">
        <f t="shared" si="46"/>
        <v>43</v>
      </c>
      <c r="AT71" s="9">
        <v>32</v>
      </c>
      <c r="AV71" s="9">
        <v>86</v>
      </c>
      <c r="AX71" s="18">
        <v>20650</v>
      </c>
      <c r="AZ71" s="1"/>
      <c r="BA71" s="21">
        <f t="shared" si="47"/>
        <v>8.7167070217917662</v>
      </c>
      <c r="BB71" s="21">
        <f t="shared" si="9"/>
        <v>6.053268765133172</v>
      </c>
      <c r="BC71" s="21">
        <f t="shared" si="10"/>
        <v>0.43583535108958837</v>
      </c>
      <c r="BD71" s="21">
        <f t="shared" si="11"/>
        <v>0.29055690072639229</v>
      </c>
      <c r="BE71" s="21">
        <f t="shared" si="12"/>
        <v>0.33898305084745767</v>
      </c>
      <c r="BF71" s="21">
        <f t="shared" si="13"/>
        <v>0.14527845036319614</v>
      </c>
      <c r="BG71" s="21">
        <f t="shared" si="14"/>
        <v>0.38740920096852299</v>
      </c>
      <c r="BH71" s="21">
        <f t="shared" si="15"/>
        <v>0.87167070217917675</v>
      </c>
      <c r="BI71" s="21">
        <f t="shared" si="16"/>
        <v>0.14527845036319614</v>
      </c>
      <c r="BJ71" s="21">
        <f t="shared" si="17"/>
        <v>0</v>
      </c>
      <c r="BK71" s="21">
        <f t="shared" si="18"/>
        <v>0.24213075060532688</v>
      </c>
      <c r="BL71" s="21">
        <f t="shared" si="19"/>
        <v>1.7433414043583535</v>
      </c>
      <c r="BM71" s="21">
        <f t="shared" si="20"/>
        <v>0</v>
      </c>
      <c r="BN71" s="21">
        <f t="shared" si="21"/>
        <v>0.24213075060532688</v>
      </c>
      <c r="BO71" s="21">
        <f t="shared" si="22"/>
        <v>0.14527845036319614</v>
      </c>
      <c r="BP71" s="21">
        <f t="shared" si="23"/>
        <v>0.14527845036319614</v>
      </c>
      <c r="BQ71" s="21">
        <f t="shared" si="24"/>
        <v>1.7433414043583535</v>
      </c>
      <c r="BR71" s="21">
        <f t="shared" si="25"/>
        <v>0.14527845036319614</v>
      </c>
      <c r="BT71" s="21">
        <f t="shared" si="48"/>
        <v>9.8305084745762699</v>
      </c>
      <c r="BU71" s="21">
        <f t="shared" si="26"/>
        <v>6.6828087167070223</v>
      </c>
      <c r="BV71" s="21">
        <f t="shared" si="27"/>
        <v>0.14527845036319614</v>
      </c>
      <c r="BW71" s="21">
        <f t="shared" si="28"/>
        <v>0.14527845036319614</v>
      </c>
      <c r="BX71" s="21">
        <f t="shared" si="29"/>
        <v>0.14527845036319614</v>
      </c>
      <c r="BY71" s="21">
        <f t="shared" si="30"/>
        <v>0.14527845036319614</v>
      </c>
      <c r="BZ71" s="21">
        <f t="shared" si="31"/>
        <v>0.33898305084745767</v>
      </c>
      <c r="CA71" s="21">
        <f t="shared" si="32"/>
        <v>0.82324455205811131</v>
      </c>
      <c r="CB71" s="21">
        <f t="shared" si="33"/>
        <v>0</v>
      </c>
      <c r="CC71" s="21">
        <f t="shared" si="34"/>
        <v>0</v>
      </c>
      <c r="CD71" s="21">
        <f t="shared" si="35"/>
        <v>0</v>
      </c>
      <c r="CE71" s="21">
        <f t="shared" si="36"/>
        <v>0.38740920096852299</v>
      </c>
      <c r="CF71" s="21">
        <f t="shared" si="37"/>
        <v>0.14527845036319614</v>
      </c>
      <c r="CG71" s="21">
        <f t="shared" si="38"/>
        <v>1.2106537530266344</v>
      </c>
      <c r="CH71" s="21">
        <f t="shared" si="39"/>
        <v>1.2590799031476998</v>
      </c>
      <c r="CI71" s="21">
        <f t="shared" si="40"/>
        <v>0</v>
      </c>
      <c r="CK71" s="21">
        <f t="shared" si="49"/>
        <v>0.14527845036319614</v>
      </c>
      <c r="CM71" s="21">
        <f t="shared" si="41"/>
        <v>2.0823244552058111</v>
      </c>
      <c r="CN71" s="21">
        <f t="shared" si="42"/>
        <v>0</v>
      </c>
      <c r="CO71" s="21">
        <f t="shared" si="43"/>
        <v>2.0823244552058111</v>
      </c>
      <c r="CQ71" s="22">
        <f t="shared" si="44"/>
        <v>1.549636803874092</v>
      </c>
      <c r="CS71" s="22">
        <f t="shared" si="45"/>
        <v>4.1646489104116222</v>
      </c>
      <c r="CU71" s="21">
        <v>857.11502873283337</v>
      </c>
    </row>
    <row r="72" spans="1:99" x14ac:dyDescent="0.5">
      <c r="A72" s="24">
        <v>68</v>
      </c>
      <c r="B72" s="1" t="s">
        <v>80</v>
      </c>
      <c r="C72" s="1"/>
      <c r="D72" s="6">
        <v>27</v>
      </c>
      <c r="E72" s="13">
        <v>18</v>
      </c>
      <c r="F72" s="13">
        <v>3</v>
      </c>
      <c r="G72" s="13">
        <v>5</v>
      </c>
      <c r="H72" s="13">
        <v>3</v>
      </c>
      <c r="I72" s="13">
        <v>0</v>
      </c>
      <c r="J72" s="13">
        <v>0</v>
      </c>
      <c r="K72" s="13">
        <v>3</v>
      </c>
      <c r="L72" s="13">
        <v>3</v>
      </c>
      <c r="M72" s="13">
        <v>0</v>
      </c>
      <c r="N72" s="13">
        <v>0</v>
      </c>
      <c r="O72" s="13">
        <v>3</v>
      </c>
      <c r="P72" s="13">
        <v>0</v>
      </c>
      <c r="Q72" s="13">
        <v>3</v>
      </c>
      <c r="R72" s="13">
        <v>0</v>
      </c>
      <c r="S72" s="13">
        <v>0</v>
      </c>
      <c r="T72" s="13">
        <v>9</v>
      </c>
      <c r="U72" s="13">
        <v>3</v>
      </c>
      <c r="W72" s="6">
        <v>21</v>
      </c>
      <c r="X72" s="6">
        <v>18</v>
      </c>
      <c r="Y72" s="6">
        <v>3</v>
      </c>
      <c r="Z72" s="6">
        <v>0</v>
      </c>
      <c r="AA72" s="6">
        <v>0</v>
      </c>
      <c r="AB72" s="6">
        <v>0</v>
      </c>
      <c r="AC72" s="6">
        <v>0</v>
      </c>
      <c r="AD72" s="6">
        <v>3</v>
      </c>
      <c r="AE72" s="6">
        <v>0</v>
      </c>
      <c r="AF72" s="6">
        <v>0</v>
      </c>
      <c r="AG72" s="6">
        <v>0</v>
      </c>
      <c r="AH72" s="6">
        <v>3</v>
      </c>
      <c r="AI72" s="6">
        <v>0</v>
      </c>
      <c r="AJ72" s="6">
        <v>0</v>
      </c>
      <c r="AK72" s="6">
        <v>3</v>
      </c>
      <c r="AL72" s="6">
        <v>0</v>
      </c>
      <c r="AN72" s="9">
        <v>3</v>
      </c>
      <c r="AP72" s="9">
        <v>14</v>
      </c>
      <c r="AQ72" s="9">
        <v>0</v>
      </c>
      <c r="AR72" s="9">
        <f t="shared" si="46"/>
        <v>14</v>
      </c>
      <c r="AT72" s="9">
        <v>5</v>
      </c>
      <c r="AV72" s="9">
        <v>5</v>
      </c>
      <c r="AX72" s="18">
        <v>6039</v>
      </c>
      <c r="AZ72" s="1"/>
      <c r="BA72" s="21">
        <f t="shared" si="47"/>
        <v>4.4709388971684056</v>
      </c>
      <c r="BB72" s="21">
        <f t="shared" si="9"/>
        <v>2.9806259314456036</v>
      </c>
      <c r="BC72" s="21">
        <f t="shared" si="10"/>
        <v>0.49677098857426727</v>
      </c>
      <c r="BD72" s="21">
        <f t="shared" si="11"/>
        <v>0.82795164762377882</v>
      </c>
      <c r="BE72" s="21">
        <f t="shared" si="12"/>
        <v>0.49677098857426727</v>
      </c>
      <c r="BF72" s="21">
        <f t="shared" si="13"/>
        <v>0</v>
      </c>
      <c r="BG72" s="21">
        <f t="shared" si="14"/>
        <v>0</v>
      </c>
      <c r="BH72" s="21">
        <f t="shared" si="15"/>
        <v>0.49677098857426727</v>
      </c>
      <c r="BI72" s="21">
        <f t="shared" si="16"/>
        <v>0.49677098857426727</v>
      </c>
      <c r="BJ72" s="21">
        <f t="shared" si="17"/>
        <v>0</v>
      </c>
      <c r="BK72" s="21">
        <f t="shared" si="18"/>
        <v>0</v>
      </c>
      <c r="BL72" s="21">
        <f t="shared" si="19"/>
        <v>0.49677098857426727</v>
      </c>
      <c r="BM72" s="21">
        <f t="shared" si="20"/>
        <v>0</v>
      </c>
      <c r="BN72" s="21">
        <f t="shared" si="21"/>
        <v>0.49677098857426727</v>
      </c>
      <c r="BO72" s="21">
        <f t="shared" si="22"/>
        <v>0</v>
      </c>
      <c r="BP72" s="21">
        <f t="shared" si="23"/>
        <v>0</v>
      </c>
      <c r="BQ72" s="21">
        <f t="shared" si="24"/>
        <v>1.4903129657228018</v>
      </c>
      <c r="BR72" s="21">
        <f t="shared" si="25"/>
        <v>0.49677098857426727</v>
      </c>
      <c r="BT72" s="21">
        <f t="shared" si="48"/>
        <v>3.4773969200198707</v>
      </c>
      <c r="BU72" s="21">
        <f t="shared" si="26"/>
        <v>2.9806259314456036</v>
      </c>
      <c r="BV72" s="21">
        <f t="shared" si="27"/>
        <v>0.49677098857426727</v>
      </c>
      <c r="BW72" s="21">
        <f t="shared" si="28"/>
        <v>0</v>
      </c>
      <c r="BX72" s="21">
        <f t="shared" si="29"/>
        <v>0</v>
      </c>
      <c r="BY72" s="21">
        <f t="shared" si="30"/>
        <v>0</v>
      </c>
      <c r="BZ72" s="21">
        <f t="shared" si="31"/>
        <v>0</v>
      </c>
      <c r="CA72" s="21">
        <f t="shared" si="32"/>
        <v>0.49677098857426727</v>
      </c>
      <c r="CB72" s="21">
        <f t="shared" si="33"/>
        <v>0</v>
      </c>
      <c r="CC72" s="21">
        <f t="shared" si="34"/>
        <v>0</v>
      </c>
      <c r="CD72" s="21">
        <f t="shared" si="35"/>
        <v>0</v>
      </c>
      <c r="CE72" s="21">
        <f t="shared" si="36"/>
        <v>0.49677098857426727</v>
      </c>
      <c r="CF72" s="21">
        <f t="shared" si="37"/>
        <v>0</v>
      </c>
      <c r="CG72" s="21">
        <f t="shared" si="38"/>
        <v>0</v>
      </c>
      <c r="CH72" s="21">
        <f t="shared" si="39"/>
        <v>0.49677098857426727</v>
      </c>
      <c r="CI72" s="21">
        <f t="shared" si="40"/>
        <v>0</v>
      </c>
      <c r="CK72" s="21">
        <f t="shared" si="49"/>
        <v>0.49677098857426727</v>
      </c>
      <c r="CM72" s="21">
        <f t="shared" si="41"/>
        <v>2.3182646133465807</v>
      </c>
      <c r="CN72" s="21">
        <f t="shared" si="42"/>
        <v>0</v>
      </c>
      <c r="CO72" s="21">
        <f t="shared" si="43"/>
        <v>2.3182646133465807</v>
      </c>
      <c r="CQ72" s="22">
        <f t="shared" si="44"/>
        <v>0.82795164762377882</v>
      </c>
      <c r="CS72" s="22">
        <f t="shared" si="45"/>
        <v>0.82795164762377882</v>
      </c>
      <c r="CU72" s="21">
        <v>147.49262536873155</v>
      </c>
    </row>
    <row r="73" spans="1:99" x14ac:dyDescent="0.5">
      <c r="A73" s="24">
        <v>69</v>
      </c>
      <c r="B73" s="1" t="s">
        <v>81</v>
      </c>
      <c r="C73" s="1"/>
      <c r="D73" s="6">
        <v>322</v>
      </c>
      <c r="E73" s="13">
        <v>214</v>
      </c>
      <c r="F73" s="13">
        <v>10</v>
      </c>
      <c r="G73" s="13">
        <v>33</v>
      </c>
      <c r="H73" s="13">
        <v>18</v>
      </c>
      <c r="I73" s="13">
        <v>28</v>
      </c>
      <c r="J73" s="13">
        <v>14</v>
      </c>
      <c r="K73" s="13">
        <v>23</v>
      </c>
      <c r="L73" s="13">
        <v>0</v>
      </c>
      <c r="M73" s="13">
        <v>5</v>
      </c>
      <c r="N73" s="13">
        <v>3</v>
      </c>
      <c r="O73" s="13">
        <v>51</v>
      </c>
      <c r="P73" s="13">
        <v>0</v>
      </c>
      <c r="Q73" s="13">
        <v>6</v>
      </c>
      <c r="R73" s="13">
        <v>3</v>
      </c>
      <c r="S73" s="13">
        <v>9</v>
      </c>
      <c r="T73" s="13">
        <v>99</v>
      </c>
      <c r="U73" s="13">
        <v>3</v>
      </c>
      <c r="W73" s="6">
        <v>243</v>
      </c>
      <c r="X73" s="8">
        <v>130</v>
      </c>
      <c r="Y73" s="6">
        <v>3</v>
      </c>
      <c r="Z73" s="6">
        <v>19</v>
      </c>
      <c r="AA73" s="6">
        <v>27</v>
      </c>
      <c r="AB73" s="6">
        <v>18</v>
      </c>
      <c r="AC73" s="6">
        <v>20</v>
      </c>
      <c r="AD73" s="6">
        <v>21</v>
      </c>
      <c r="AE73" s="6">
        <v>0</v>
      </c>
      <c r="AF73" s="6">
        <v>3</v>
      </c>
      <c r="AG73" s="6">
        <v>0</v>
      </c>
      <c r="AH73" s="6">
        <v>17</v>
      </c>
      <c r="AI73" s="6">
        <v>19</v>
      </c>
      <c r="AJ73" s="6">
        <v>34</v>
      </c>
      <c r="AK73" s="6">
        <v>85</v>
      </c>
      <c r="AL73" s="6">
        <v>0</v>
      </c>
      <c r="AN73" s="9">
        <v>6</v>
      </c>
      <c r="AP73" s="9">
        <v>67</v>
      </c>
      <c r="AQ73" s="9">
        <v>0</v>
      </c>
      <c r="AR73" s="9">
        <f t="shared" si="46"/>
        <v>67</v>
      </c>
      <c r="AT73" s="9">
        <v>38</v>
      </c>
      <c r="AV73" s="9">
        <v>50</v>
      </c>
      <c r="AX73" s="18">
        <v>29184</v>
      </c>
      <c r="AZ73" s="1"/>
      <c r="BA73" s="21">
        <f t="shared" si="47"/>
        <v>11.03344298245614</v>
      </c>
      <c r="BB73" s="21">
        <f t="shared" si="9"/>
        <v>7.3327850877192988</v>
      </c>
      <c r="BC73" s="21">
        <f t="shared" si="10"/>
        <v>0.34265350877192979</v>
      </c>
      <c r="BD73" s="21">
        <f t="shared" si="11"/>
        <v>1.1307565789473684</v>
      </c>
      <c r="BE73" s="21">
        <f t="shared" si="12"/>
        <v>0.61677631578947367</v>
      </c>
      <c r="BF73" s="21">
        <f t="shared" si="13"/>
        <v>0.95942982456140347</v>
      </c>
      <c r="BG73" s="21">
        <f t="shared" si="14"/>
        <v>0.47971491228070173</v>
      </c>
      <c r="BH73" s="21">
        <f t="shared" si="15"/>
        <v>0.78810307017543857</v>
      </c>
      <c r="BI73" s="21">
        <f t="shared" si="16"/>
        <v>0</v>
      </c>
      <c r="BJ73" s="21">
        <f t="shared" si="17"/>
        <v>0.1713267543859649</v>
      </c>
      <c r="BK73" s="21">
        <f t="shared" si="18"/>
        <v>0.10279605263157894</v>
      </c>
      <c r="BL73" s="21">
        <f t="shared" si="19"/>
        <v>1.747532894736842</v>
      </c>
      <c r="BM73" s="21">
        <f t="shared" si="20"/>
        <v>0</v>
      </c>
      <c r="BN73" s="21">
        <f t="shared" si="21"/>
        <v>0.20559210526315788</v>
      </c>
      <c r="BO73" s="21">
        <f t="shared" si="22"/>
        <v>0.10279605263157894</v>
      </c>
      <c r="BP73" s="21">
        <f t="shared" si="23"/>
        <v>0.30838815789473684</v>
      </c>
      <c r="BQ73" s="21">
        <f t="shared" si="24"/>
        <v>3.3922697368421053</v>
      </c>
      <c r="BR73" s="21">
        <f t="shared" si="25"/>
        <v>0.10279605263157894</v>
      </c>
      <c r="BT73" s="21">
        <f t="shared" si="48"/>
        <v>8.3264802631578956</v>
      </c>
      <c r="BU73" s="21">
        <f t="shared" si="26"/>
        <v>4.4544956140350873</v>
      </c>
      <c r="BV73" s="21">
        <f t="shared" si="27"/>
        <v>0.10279605263157894</v>
      </c>
      <c r="BW73" s="21">
        <f t="shared" si="28"/>
        <v>0.65104166666666663</v>
      </c>
      <c r="BX73" s="21">
        <f t="shared" si="29"/>
        <v>0.92516447368421051</v>
      </c>
      <c r="BY73" s="21">
        <f t="shared" si="30"/>
        <v>0.61677631578947367</v>
      </c>
      <c r="BZ73" s="21">
        <f t="shared" si="31"/>
        <v>0.68530701754385959</v>
      </c>
      <c r="CA73" s="21">
        <f t="shared" si="32"/>
        <v>0.71957236842105254</v>
      </c>
      <c r="CB73" s="21">
        <f t="shared" si="33"/>
        <v>0</v>
      </c>
      <c r="CC73" s="21">
        <f t="shared" si="34"/>
        <v>0.10279605263157894</v>
      </c>
      <c r="CD73" s="21">
        <f t="shared" si="35"/>
        <v>0</v>
      </c>
      <c r="CE73" s="21">
        <f t="shared" si="36"/>
        <v>0.58251096491228072</v>
      </c>
      <c r="CF73" s="21">
        <f t="shared" si="37"/>
        <v>0.65104166666666663</v>
      </c>
      <c r="CG73" s="21">
        <f t="shared" si="38"/>
        <v>1.1650219298245614</v>
      </c>
      <c r="CH73" s="21">
        <f t="shared" si="39"/>
        <v>2.9125548245614032</v>
      </c>
      <c r="CI73" s="21">
        <f t="shared" si="40"/>
        <v>0</v>
      </c>
      <c r="CK73" s="21">
        <f t="shared" si="49"/>
        <v>0.20559210526315788</v>
      </c>
      <c r="CM73" s="21">
        <f t="shared" si="41"/>
        <v>2.2957785087719302</v>
      </c>
      <c r="CN73" s="21">
        <f t="shared" si="42"/>
        <v>0</v>
      </c>
      <c r="CO73" s="21">
        <f t="shared" si="43"/>
        <v>2.2957785087719302</v>
      </c>
      <c r="CQ73" s="22">
        <f t="shared" si="44"/>
        <v>1.3020833333333333</v>
      </c>
      <c r="CS73" s="22">
        <f t="shared" si="45"/>
        <v>1.713267543859649</v>
      </c>
      <c r="CU73" s="21">
        <v>777.47713806212971</v>
      </c>
    </row>
    <row r="74" spans="1:99" x14ac:dyDescent="0.5">
      <c r="A74" s="24">
        <v>70</v>
      </c>
      <c r="B74" s="1" t="s">
        <v>82</v>
      </c>
      <c r="C74" s="1"/>
      <c r="D74" s="6">
        <v>289</v>
      </c>
      <c r="E74" s="13">
        <v>204</v>
      </c>
      <c r="F74" s="13">
        <v>11</v>
      </c>
      <c r="G74" s="13">
        <v>22</v>
      </c>
      <c r="H74" s="13">
        <v>12</v>
      </c>
      <c r="I74" s="13">
        <v>6</v>
      </c>
      <c r="J74" s="13">
        <v>13</v>
      </c>
      <c r="K74" s="13">
        <v>18</v>
      </c>
      <c r="L74" s="13">
        <v>3</v>
      </c>
      <c r="M74" s="13">
        <v>5</v>
      </c>
      <c r="N74" s="13">
        <v>5</v>
      </c>
      <c r="O74" s="13">
        <v>44</v>
      </c>
      <c r="P74" s="13">
        <v>3</v>
      </c>
      <c r="Q74" s="13">
        <v>7</v>
      </c>
      <c r="R74" s="13">
        <v>5</v>
      </c>
      <c r="S74" s="13">
        <v>6</v>
      </c>
      <c r="T74" s="13">
        <v>74</v>
      </c>
      <c r="U74" s="13">
        <v>3</v>
      </c>
      <c r="W74" s="6">
        <v>310</v>
      </c>
      <c r="X74" s="6">
        <v>178</v>
      </c>
      <c r="Y74" s="6">
        <v>3</v>
      </c>
      <c r="Z74" s="6">
        <v>20</v>
      </c>
      <c r="AA74" s="6">
        <v>6</v>
      </c>
      <c r="AB74" s="6">
        <v>6</v>
      </c>
      <c r="AC74" s="6">
        <v>10</v>
      </c>
      <c r="AD74" s="6">
        <v>84</v>
      </c>
      <c r="AE74" s="6">
        <v>0</v>
      </c>
      <c r="AF74" s="6">
        <v>3</v>
      </c>
      <c r="AG74" s="6">
        <v>3</v>
      </c>
      <c r="AH74" s="6">
        <v>25</v>
      </c>
      <c r="AI74" s="6">
        <v>7</v>
      </c>
      <c r="AJ74" s="6">
        <v>48</v>
      </c>
      <c r="AK74" s="6">
        <v>44</v>
      </c>
      <c r="AL74" s="6">
        <v>3</v>
      </c>
      <c r="AN74" s="9">
        <v>5</v>
      </c>
      <c r="AP74" s="9">
        <v>57</v>
      </c>
      <c r="AQ74" s="9">
        <v>0</v>
      </c>
      <c r="AR74" s="9">
        <f t="shared" si="46"/>
        <v>57</v>
      </c>
      <c r="AT74" s="9">
        <v>37</v>
      </c>
      <c r="AV74" s="9">
        <v>83</v>
      </c>
      <c r="AX74" s="18">
        <v>35181</v>
      </c>
      <c r="AZ74" s="1"/>
      <c r="BA74" s="21">
        <f t="shared" si="47"/>
        <v>8.2146613228731411</v>
      </c>
      <c r="BB74" s="21">
        <f t="shared" si="9"/>
        <v>5.7985844632045707</v>
      </c>
      <c r="BC74" s="21">
        <f t="shared" si="10"/>
        <v>0.31266877007475624</v>
      </c>
      <c r="BD74" s="21">
        <f t="shared" si="11"/>
        <v>0.62533754014951248</v>
      </c>
      <c r="BE74" s="21">
        <f t="shared" si="12"/>
        <v>0.3410932037179159</v>
      </c>
      <c r="BF74" s="21">
        <f t="shared" si="13"/>
        <v>0.17054660185895795</v>
      </c>
      <c r="BG74" s="21">
        <f t="shared" si="14"/>
        <v>0.36951763736107557</v>
      </c>
      <c r="BH74" s="21">
        <f t="shared" si="15"/>
        <v>0.51163980557687394</v>
      </c>
      <c r="BI74" s="21">
        <f t="shared" si="16"/>
        <v>8.5273300929478976E-2</v>
      </c>
      <c r="BJ74" s="21">
        <f t="shared" si="17"/>
        <v>0.14212216821579832</v>
      </c>
      <c r="BK74" s="21">
        <f t="shared" si="18"/>
        <v>0.14212216821579832</v>
      </c>
      <c r="BL74" s="21">
        <f t="shared" si="19"/>
        <v>1.250675080299025</v>
      </c>
      <c r="BM74" s="21">
        <f t="shared" si="20"/>
        <v>8.5273300929478976E-2</v>
      </c>
      <c r="BN74" s="21">
        <f t="shared" si="21"/>
        <v>0.19897103550211762</v>
      </c>
      <c r="BO74" s="21">
        <f t="shared" si="22"/>
        <v>0.14212216821579832</v>
      </c>
      <c r="BP74" s="21">
        <f t="shared" si="23"/>
        <v>0.17054660185895795</v>
      </c>
      <c r="BQ74" s="21">
        <f t="shared" si="24"/>
        <v>2.103408089593815</v>
      </c>
      <c r="BR74" s="21">
        <f t="shared" si="25"/>
        <v>8.5273300929478976E-2</v>
      </c>
      <c r="BT74" s="21">
        <f t="shared" si="48"/>
        <v>8.811574429379494</v>
      </c>
      <c r="BU74" s="21">
        <f t="shared" si="26"/>
        <v>5.0595491884824195</v>
      </c>
      <c r="BV74" s="21">
        <f t="shared" si="27"/>
        <v>8.5273300929478976E-2</v>
      </c>
      <c r="BW74" s="21">
        <f t="shared" si="28"/>
        <v>0.56848867286319327</v>
      </c>
      <c r="BX74" s="21">
        <f t="shared" si="29"/>
        <v>0.17054660185895795</v>
      </c>
      <c r="BY74" s="21">
        <f t="shared" si="30"/>
        <v>0.17054660185895795</v>
      </c>
      <c r="BZ74" s="21">
        <f t="shared" si="31"/>
        <v>0.28424433643159663</v>
      </c>
      <c r="CA74" s="21">
        <f t="shared" si="32"/>
        <v>2.3876524260254115</v>
      </c>
      <c r="CB74" s="21">
        <f t="shared" si="33"/>
        <v>0</v>
      </c>
      <c r="CC74" s="21">
        <f t="shared" si="34"/>
        <v>8.5273300929478976E-2</v>
      </c>
      <c r="CD74" s="21">
        <f t="shared" si="35"/>
        <v>8.5273300929478976E-2</v>
      </c>
      <c r="CE74" s="21">
        <f t="shared" si="36"/>
        <v>0.71061084107899153</v>
      </c>
      <c r="CF74" s="21">
        <f t="shared" si="37"/>
        <v>0.19897103550211762</v>
      </c>
      <c r="CG74" s="21">
        <f t="shared" si="38"/>
        <v>1.3643728148716636</v>
      </c>
      <c r="CH74" s="21">
        <f t="shared" si="39"/>
        <v>1.250675080299025</v>
      </c>
      <c r="CI74" s="21">
        <f t="shared" si="40"/>
        <v>8.5273300929478976E-2</v>
      </c>
      <c r="CK74" s="21">
        <f t="shared" si="49"/>
        <v>0.14212216821579832</v>
      </c>
      <c r="CM74" s="21">
        <f t="shared" si="41"/>
        <v>1.6201927176601005</v>
      </c>
      <c r="CN74" s="21">
        <f t="shared" si="42"/>
        <v>0</v>
      </c>
      <c r="CO74" s="21">
        <f t="shared" si="43"/>
        <v>1.6201927176601005</v>
      </c>
      <c r="CQ74" s="22">
        <f t="shared" si="44"/>
        <v>1.0517040447969075</v>
      </c>
      <c r="CS74" s="22">
        <f t="shared" si="45"/>
        <v>2.3592279923822517</v>
      </c>
      <c r="CU74" s="21">
        <v>650.09990712858473</v>
      </c>
    </row>
    <row r="75" spans="1:99" x14ac:dyDescent="0.5">
      <c r="A75" s="24">
        <v>71</v>
      </c>
      <c r="B75" s="1" t="s">
        <v>83</v>
      </c>
      <c r="C75" s="1"/>
      <c r="D75" s="6">
        <v>440</v>
      </c>
      <c r="E75" s="13">
        <v>267</v>
      </c>
      <c r="F75" s="13">
        <v>27</v>
      </c>
      <c r="G75" s="13">
        <v>22</v>
      </c>
      <c r="H75" s="13">
        <v>13</v>
      </c>
      <c r="I75" s="13">
        <v>19</v>
      </c>
      <c r="J75" s="13">
        <v>0</v>
      </c>
      <c r="K75" s="13">
        <v>47</v>
      </c>
      <c r="L75" s="13">
        <v>19</v>
      </c>
      <c r="M75" s="13">
        <v>3</v>
      </c>
      <c r="N75" s="13">
        <v>16</v>
      </c>
      <c r="O75" s="13">
        <v>107</v>
      </c>
      <c r="P75" s="13">
        <v>0</v>
      </c>
      <c r="Q75" s="13">
        <v>11</v>
      </c>
      <c r="R75" s="13">
        <v>17</v>
      </c>
      <c r="S75" s="13">
        <v>16</v>
      </c>
      <c r="T75" s="13">
        <v>112</v>
      </c>
      <c r="U75" s="13">
        <v>7</v>
      </c>
      <c r="W75" s="6">
        <v>476</v>
      </c>
      <c r="X75" s="6">
        <v>290</v>
      </c>
      <c r="Y75" s="6">
        <v>3</v>
      </c>
      <c r="Z75" s="6">
        <v>21</v>
      </c>
      <c r="AA75" s="6">
        <v>17</v>
      </c>
      <c r="AB75" s="6">
        <v>21</v>
      </c>
      <c r="AC75" s="6">
        <v>20</v>
      </c>
      <c r="AD75" s="6">
        <v>67</v>
      </c>
      <c r="AE75" s="6">
        <v>0</v>
      </c>
      <c r="AF75" s="6">
        <v>3</v>
      </c>
      <c r="AG75" s="6">
        <v>0</v>
      </c>
      <c r="AH75" s="6">
        <v>46</v>
      </c>
      <c r="AI75" s="6">
        <v>16</v>
      </c>
      <c r="AJ75" s="6">
        <v>47</v>
      </c>
      <c r="AK75" s="6">
        <v>98</v>
      </c>
      <c r="AL75" s="6">
        <v>0</v>
      </c>
      <c r="AN75" s="9">
        <v>6</v>
      </c>
      <c r="AP75" s="9">
        <v>79</v>
      </c>
      <c r="AQ75" s="9">
        <v>1</v>
      </c>
      <c r="AR75" s="9">
        <f t="shared" si="46"/>
        <v>80</v>
      </c>
      <c r="AT75" s="9">
        <v>75</v>
      </c>
      <c r="AV75" s="9">
        <v>172</v>
      </c>
      <c r="AX75" s="18">
        <v>44378</v>
      </c>
      <c r="AZ75" s="1"/>
      <c r="BA75" s="21">
        <f t="shared" si="47"/>
        <v>9.9148226598765152</v>
      </c>
      <c r="BB75" s="21">
        <f t="shared" si="9"/>
        <v>6.0164946595159767</v>
      </c>
      <c r="BC75" s="21">
        <f t="shared" si="10"/>
        <v>0.60840957231060433</v>
      </c>
      <c r="BD75" s="21">
        <f t="shared" si="11"/>
        <v>0.49574113299382577</v>
      </c>
      <c r="BE75" s="21">
        <f t="shared" si="12"/>
        <v>0.29293794222362435</v>
      </c>
      <c r="BF75" s="21">
        <f t="shared" si="13"/>
        <v>0.42814006940375859</v>
      </c>
      <c r="BG75" s="21">
        <f t="shared" si="14"/>
        <v>0</v>
      </c>
      <c r="BH75" s="21">
        <f t="shared" si="15"/>
        <v>1.0590833295777189</v>
      </c>
      <c r="BI75" s="21">
        <f t="shared" si="16"/>
        <v>0.42814006940375859</v>
      </c>
      <c r="BJ75" s="21">
        <f t="shared" si="17"/>
        <v>6.7601063590067151E-2</v>
      </c>
      <c r="BK75" s="21">
        <f t="shared" si="18"/>
        <v>0.36053900581369147</v>
      </c>
      <c r="BL75" s="21">
        <f t="shared" si="19"/>
        <v>2.411104601379062</v>
      </c>
      <c r="BM75" s="21">
        <f t="shared" si="20"/>
        <v>0</v>
      </c>
      <c r="BN75" s="21">
        <f t="shared" si="21"/>
        <v>0.24787056649691289</v>
      </c>
      <c r="BO75" s="21">
        <f t="shared" si="22"/>
        <v>0.38307269367704722</v>
      </c>
      <c r="BP75" s="21">
        <f t="shared" si="23"/>
        <v>0.36053900581369147</v>
      </c>
      <c r="BQ75" s="21">
        <f t="shared" si="24"/>
        <v>2.5237730406958403</v>
      </c>
      <c r="BR75" s="21">
        <f t="shared" si="25"/>
        <v>0.15773581504349002</v>
      </c>
      <c r="BT75" s="21">
        <f t="shared" si="48"/>
        <v>10.726035422957322</v>
      </c>
      <c r="BU75" s="21">
        <f t="shared" si="26"/>
        <v>6.534769480373158</v>
      </c>
      <c r="BV75" s="21">
        <f t="shared" si="27"/>
        <v>6.7601063590067151E-2</v>
      </c>
      <c r="BW75" s="21">
        <f t="shared" si="28"/>
        <v>0.47320744513047003</v>
      </c>
      <c r="BX75" s="21">
        <f t="shared" si="29"/>
        <v>0.38307269367704722</v>
      </c>
      <c r="BY75" s="21">
        <f t="shared" si="30"/>
        <v>0.47320744513047003</v>
      </c>
      <c r="BZ75" s="21">
        <f t="shared" si="31"/>
        <v>0.45067375726711434</v>
      </c>
      <c r="CA75" s="21">
        <f t="shared" si="32"/>
        <v>1.5097570868448329</v>
      </c>
      <c r="CB75" s="21">
        <f t="shared" si="33"/>
        <v>0</v>
      </c>
      <c r="CC75" s="21">
        <f t="shared" si="34"/>
        <v>6.7601063590067151E-2</v>
      </c>
      <c r="CD75" s="21">
        <f t="shared" si="35"/>
        <v>0</v>
      </c>
      <c r="CE75" s="21">
        <f t="shared" si="36"/>
        <v>1.0365496417143629</v>
      </c>
      <c r="CF75" s="21">
        <f t="shared" si="37"/>
        <v>0.36053900581369147</v>
      </c>
      <c r="CG75" s="21">
        <f t="shared" si="38"/>
        <v>1.0590833295777189</v>
      </c>
      <c r="CH75" s="21">
        <f t="shared" si="39"/>
        <v>2.2083014106088599</v>
      </c>
      <c r="CI75" s="21">
        <f t="shared" si="40"/>
        <v>0</v>
      </c>
      <c r="CK75" s="21">
        <f t="shared" si="49"/>
        <v>0.1352021271801343</v>
      </c>
      <c r="CM75" s="21">
        <f t="shared" si="41"/>
        <v>1.7801613412051016</v>
      </c>
      <c r="CN75" s="21">
        <f t="shared" si="42"/>
        <v>2.2533687863355717E-2</v>
      </c>
      <c r="CO75" s="21">
        <f t="shared" si="43"/>
        <v>1.8026950290684574</v>
      </c>
      <c r="CQ75" s="22">
        <f t="shared" si="44"/>
        <v>1.6900265897516789</v>
      </c>
      <c r="CS75" s="22">
        <f t="shared" si="45"/>
        <v>3.8757943124971832</v>
      </c>
      <c r="CU75" s="21">
        <v>741.56801429528707</v>
      </c>
    </row>
    <row r="76" spans="1:99" x14ac:dyDescent="0.5">
      <c r="A76" s="24">
        <v>72</v>
      </c>
      <c r="B76" s="1" t="s">
        <v>84</v>
      </c>
      <c r="C76" s="1"/>
      <c r="D76" s="6">
        <v>20</v>
      </c>
      <c r="E76" s="13">
        <v>13</v>
      </c>
      <c r="F76" s="13">
        <v>0</v>
      </c>
      <c r="G76" s="13">
        <v>3</v>
      </c>
      <c r="H76" s="13">
        <v>3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3</v>
      </c>
      <c r="P76" s="13">
        <v>0</v>
      </c>
      <c r="Q76" s="13">
        <v>3</v>
      </c>
      <c r="R76" s="13">
        <v>3</v>
      </c>
      <c r="S76" s="13">
        <v>0</v>
      </c>
      <c r="T76" s="13">
        <v>7</v>
      </c>
      <c r="U76" s="13">
        <v>3</v>
      </c>
      <c r="W76" s="6">
        <v>33</v>
      </c>
      <c r="X76" s="6">
        <v>22</v>
      </c>
      <c r="Y76" s="6">
        <v>0</v>
      </c>
      <c r="Z76" s="6">
        <v>3</v>
      </c>
      <c r="AA76" s="6">
        <v>3</v>
      </c>
      <c r="AB76" s="6">
        <v>3</v>
      </c>
      <c r="AC76" s="6">
        <v>3</v>
      </c>
      <c r="AD76" s="6">
        <v>3</v>
      </c>
      <c r="AE76" s="6">
        <v>0</v>
      </c>
      <c r="AF76" s="6">
        <v>0</v>
      </c>
      <c r="AG76" s="6">
        <v>0</v>
      </c>
      <c r="AH76" s="6">
        <v>3</v>
      </c>
      <c r="AI76" s="6">
        <v>3</v>
      </c>
      <c r="AJ76" s="6">
        <v>3</v>
      </c>
      <c r="AK76" s="6">
        <v>8</v>
      </c>
      <c r="AL76" s="6">
        <v>0</v>
      </c>
      <c r="AN76" s="9">
        <v>5</v>
      </c>
      <c r="AP76" s="9">
        <v>9</v>
      </c>
      <c r="AQ76" s="9">
        <v>0</v>
      </c>
      <c r="AR76" s="9">
        <f t="shared" si="46"/>
        <v>9</v>
      </c>
      <c r="AT76" s="9">
        <v>5</v>
      </c>
      <c r="AV76" s="9">
        <v>3</v>
      </c>
      <c r="AX76" s="18">
        <v>3839</v>
      </c>
      <c r="AZ76" s="1"/>
      <c r="BA76" s="21">
        <f t="shared" si="47"/>
        <v>5.2096900234436054</v>
      </c>
      <c r="BB76" s="21">
        <f t="shared" si="9"/>
        <v>3.3862985152383431</v>
      </c>
      <c r="BC76" s="21">
        <f t="shared" si="10"/>
        <v>0</v>
      </c>
      <c r="BD76" s="21">
        <f t="shared" si="11"/>
        <v>0.78145350351654075</v>
      </c>
      <c r="BE76" s="21">
        <f t="shared" si="12"/>
        <v>0.78145350351654075</v>
      </c>
      <c r="BF76" s="21">
        <f t="shared" si="13"/>
        <v>0</v>
      </c>
      <c r="BG76" s="21">
        <f t="shared" si="14"/>
        <v>0</v>
      </c>
      <c r="BH76" s="21">
        <f t="shared" si="15"/>
        <v>0</v>
      </c>
      <c r="BI76" s="21">
        <f t="shared" si="16"/>
        <v>0</v>
      </c>
      <c r="BJ76" s="21">
        <f t="shared" si="17"/>
        <v>0</v>
      </c>
      <c r="BK76" s="21">
        <f t="shared" si="18"/>
        <v>0</v>
      </c>
      <c r="BL76" s="21">
        <f t="shared" si="19"/>
        <v>0.78145350351654075</v>
      </c>
      <c r="BM76" s="21">
        <f t="shared" si="20"/>
        <v>0</v>
      </c>
      <c r="BN76" s="21">
        <f t="shared" si="21"/>
        <v>0.78145350351654075</v>
      </c>
      <c r="BO76" s="21">
        <f t="shared" si="22"/>
        <v>0.78145350351654075</v>
      </c>
      <c r="BP76" s="21">
        <f t="shared" si="23"/>
        <v>0</v>
      </c>
      <c r="BQ76" s="21">
        <f t="shared" si="24"/>
        <v>1.8233915082052619</v>
      </c>
      <c r="BR76" s="21">
        <f t="shared" si="25"/>
        <v>0.78145350351654075</v>
      </c>
      <c r="BT76" s="21">
        <f t="shared" si="48"/>
        <v>8.595988538681949</v>
      </c>
      <c r="BU76" s="21">
        <f t="shared" si="26"/>
        <v>5.7306590257879657</v>
      </c>
      <c r="BV76" s="21">
        <f t="shared" si="27"/>
        <v>0</v>
      </c>
      <c r="BW76" s="21">
        <f t="shared" si="28"/>
        <v>0.78145350351654075</v>
      </c>
      <c r="BX76" s="21">
        <f t="shared" si="29"/>
        <v>0.78145350351654075</v>
      </c>
      <c r="BY76" s="21">
        <f t="shared" si="30"/>
        <v>0.78145350351654075</v>
      </c>
      <c r="BZ76" s="21">
        <f t="shared" si="31"/>
        <v>0.78145350351654075</v>
      </c>
      <c r="CA76" s="21">
        <f t="shared" si="32"/>
        <v>0.78145350351654075</v>
      </c>
      <c r="CB76" s="21">
        <f t="shared" si="33"/>
        <v>0</v>
      </c>
      <c r="CC76" s="21">
        <f t="shared" si="34"/>
        <v>0</v>
      </c>
      <c r="CD76" s="21">
        <f t="shared" si="35"/>
        <v>0</v>
      </c>
      <c r="CE76" s="21">
        <f t="shared" si="36"/>
        <v>0.78145350351654075</v>
      </c>
      <c r="CF76" s="21">
        <f t="shared" si="37"/>
        <v>0.78145350351654075</v>
      </c>
      <c r="CG76" s="21">
        <f t="shared" si="38"/>
        <v>0.78145350351654075</v>
      </c>
      <c r="CH76" s="21">
        <f t="shared" si="39"/>
        <v>2.083876009377442</v>
      </c>
      <c r="CI76" s="21">
        <f t="shared" si="40"/>
        <v>0</v>
      </c>
      <c r="CK76" s="21">
        <f t="shared" si="49"/>
        <v>1.3024225058609014</v>
      </c>
      <c r="CM76" s="21">
        <f t="shared" si="41"/>
        <v>2.3443605105496221</v>
      </c>
      <c r="CN76" s="21">
        <f t="shared" si="42"/>
        <v>0</v>
      </c>
      <c r="CO76" s="21">
        <f t="shared" si="43"/>
        <v>2.3443605105496221</v>
      </c>
      <c r="CQ76" s="22">
        <f t="shared" si="44"/>
        <v>1.3024225058609014</v>
      </c>
      <c r="CS76" s="22">
        <f t="shared" si="45"/>
        <v>0.78145350351654075</v>
      </c>
      <c r="CU76" s="21">
        <v>183.72703412073491</v>
      </c>
    </row>
    <row r="77" spans="1:99" x14ac:dyDescent="0.5">
      <c r="A77" s="24">
        <v>73</v>
      </c>
      <c r="B77" s="1" t="s">
        <v>85</v>
      </c>
      <c r="C77" s="1"/>
      <c r="D77" s="6">
        <v>1060</v>
      </c>
      <c r="E77" s="13">
        <v>630</v>
      </c>
      <c r="F77" s="13">
        <v>101</v>
      </c>
      <c r="G77" s="13">
        <v>78</v>
      </c>
      <c r="H77" s="13">
        <v>47</v>
      </c>
      <c r="I77" s="13">
        <v>76</v>
      </c>
      <c r="J77" s="13">
        <v>123</v>
      </c>
      <c r="K77" s="13">
        <v>87</v>
      </c>
      <c r="L77" s="13">
        <v>42</v>
      </c>
      <c r="M77" s="13">
        <v>10</v>
      </c>
      <c r="N77" s="13">
        <v>65</v>
      </c>
      <c r="O77" s="13">
        <v>272</v>
      </c>
      <c r="P77" s="13">
        <v>3</v>
      </c>
      <c r="Q77" s="13">
        <v>27</v>
      </c>
      <c r="R77" s="13">
        <v>29</v>
      </c>
      <c r="S77" s="13">
        <v>15</v>
      </c>
      <c r="T77" s="13">
        <v>322</v>
      </c>
      <c r="U77" s="13">
        <v>8</v>
      </c>
      <c r="W77" s="6">
        <v>1644</v>
      </c>
      <c r="X77" s="6">
        <v>1092</v>
      </c>
      <c r="Y77" s="6">
        <v>3</v>
      </c>
      <c r="Z77" s="6">
        <v>51</v>
      </c>
      <c r="AA77" s="6">
        <v>33</v>
      </c>
      <c r="AB77" s="6">
        <v>40</v>
      </c>
      <c r="AC77" s="6">
        <v>55</v>
      </c>
      <c r="AD77" s="6">
        <v>128</v>
      </c>
      <c r="AE77" s="6">
        <v>3</v>
      </c>
      <c r="AF77" s="6">
        <v>14</v>
      </c>
      <c r="AG77" s="6">
        <v>3</v>
      </c>
      <c r="AH77" s="6">
        <v>249</v>
      </c>
      <c r="AI77" s="6">
        <v>202</v>
      </c>
      <c r="AJ77" s="6">
        <v>125</v>
      </c>
      <c r="AK77" s="6">
        <v>402</v>
      </c>
      <c r="AL77" s="6">
        <v>3</v>
      </c>
      <c r="AN77" s="9">
        <v>10</v>
      </c>
      <c r="AP77" s="9">
        <v>250</v>
      </c>
      <c r="AQ77" s="9">
        <v>8</v>
      </c>
      <c r="AR77" s="9">
        <f t="shared" si="46"/>
        <v>258</v>
      </c>
      <c r="AT77" s="9">
        <v>71</v>
      </c>
      <c r="AV77" s="9">
        <v>97</v>
      </c>
      <c r="AX77" s="18">
        <v>178779</v>
      </c>
      <c r="AZ77" s="1"/>
      <c r="BA77" s="21">
        <f t="shared" si="47"/>
        <v>5.9291080048551557</v>
      </c>
      <c r="BB77" s="21">
        <f t="shared" si="9"/>
        <v>3.5239038142063666</v>
      </c>
      <c r="BC77" s="21">
        <f t="shared" si="10"/>
        <v>0.56494330989657626</v>
      </c>
      <c r="BD77" s="21">
        <f t="shared" si="11"/>
        <v>0.43629285318745487</v>
      </c>
      <c r="BE77" s="21">
        <f t="shared" si="12"/>
        <v>0.26289441153603055</v>
      </c>
      <c r="BF77" s="21">
        <f t="shared" si="13"/>
        <v>0.42510585695187914</v>
      </c>
      <c r="BG77" s="21">
        <f t="shared" si="14"/>
        <v>0.68800026848790963</v>
      </c>
      <c r="BH77" s="21">
        <f t="shared" si="15"/>
        <v>0.48663433624754587</v>
      </c>
      <c r="BI77" s="21">
        <f t="shared" si="16"/>
        <v>0.23492692094709108</v>
      </c>
      <c r="BJ77" s="21">
        <f t="shared" si="17"/>
        <v>5.5934981177878838E-2</v>
      </c>
      <c r="BK77" s="21">
        <f t="shared" si="18"/>
        <v>0.3635773776562124</v>
      </c>
      <c r="BL77" s="21">
        <f t="shared" si="19"/>
        <v>1.5214314880383042</v>
      </c>
      <c r="BM77" s="21">
        <f t="shared" si="20"/>
        <v>1.6780494353363651E-2</v>
      </c>
      <c r="BN77" s="21">
        <f t="shared" si="21"/>
        <v>0.15102444918027286</v>
      </c>
      <c r="BO77" s="21">
        <f t="shared" si="22"/>
        <v>0.16221144541584862</v>
      </c>
      <c r="BP77" s="21">
        <f t="shared" si="23"/>
        <v>8.3902471766818254E-2</v>
      </c>
      <c r="BQ77" s="21">
        <f t="shared" si="24"/>
        <v>1.8011063939276983</v>
      </c>
      <c r="BR77" s="21">
        <f t="shared" si="25"/>
        <v>4.4747984942303067E-2</v>
      </c>
      <c r="BT77" s="21">
        <f t="shared" si="48"/>
        <v>9.1957109056432795</v>
      </c>
      <c r="BU77" s="21">
        <f t="shared" si="26"/>
        <v>6.1080999446243691</v>
      </c>
      <c r="BV77" s="21">
        <f t="shared" si="27"/>
        <v>1.6780494353363651E-2</v>
      </c>
      <c r="BW77" s="21">
        <f t="shared" si="28"/>
        <v>0.28526840400718206</v>
      </c>
      <c r="BX77" s="21">
        <f t="shared" si="29"/>
        <v>0.18458543788700016</v>
      </c>
      <c r="BY77" s="21">
        <f t="shared" si="30"/>
        <v>0.22373992471151535</v>
      </c>
      <c r="BZ77" s="21">
        <f t="shared" si="31"/>
        <v>0.30764239647833358</v>
      </c>
      <c r="CA77" s="21">
        <f t="shared" si="32"/>
        <v>0.71596775907684906</v>
      </c>
      <c r="CB77" s="21">
        <f t="shared" si="33"/>
        <v>1.6780494353363651E-2</v>
      </c>
      <c r="CC77" s="21">
        <f t="shared" si="34"/>
        <v>7.8308973649030361E-2</v>
      </c>
      <c r="CD77" s="21">
        <f t="shared" si="35"/>
        <v>1.6780494353363651E-2</v>
      </c>
      <c r="CE77" s="21">
        <f t="shared" si="36"/>
        <v>1.3927810313291831</v>
      </c>
      <c r="CF77" s="21">
        <f t="shared" si="37"/>
        <v>1.1298866197931525</v>
      </c>
      <c r="CG77" s="21">
        <f t="shared" si="38"/>
        <v>0.69918726472348547</v>
      </c>
      <c r="CH77" s="21">
        <f t="shared" si="39"/>
        <v>2.2485862433507293</v>
      </c>
      <c r="CI77" s="21">
        <f t="shared" si="40"/>
        <v>1.6780494353363651E-2</v>
      </c>
      <c r="CK77" s="21">
        <f t="shared" si="49"/>
        <v>5.5934981177878838E-2</v>
      </c>
      <c r="CM77" s="21">
        <f t="shared" si="41"/>
        <v>1.3983745294469709</v>
      </c>
      <c r="CN77" s="21">
        <f t="shared" si="42"/>
        <v>4.4747984942303067E-2</v>
      </c>
      <c r="CO77" s="21">
        <f t="shared" si="43"/>
        <v>1.4431225143892739</v>
      </c>
      <c r="CQ77" s="22">
        <f t="shared" si="44"/>
        <v>0.3971383663629397</v>
      </c>
      <c r="CS77" s="22">
        <f t="shared" si="45"/>
        <v>0.54256931742542469</v>
      </c>
      <c r="CU77" s="21">
        <v>286.05416770409715</v>
      </c>
    </row>
    <row r="78" spans="1:99" x14ac:dyDescent="0.5">
      <c r="A78" s="24">
        <v>74</v>
      </c>
      <c r="B78" s="1" t="s">
        <v>86</v>
      </c>
      <c r="C78" s="1"/>
      <c r="D78" s="6">
        <v>1206</v>
      </c>
      <c r="E78" s="13">
        <v>601</v>
      </c>
      <c r="F78" s="13">
        <v>155</v>
      </c>
      <c r="G78" s="13">
        <v>118</v>
      </c>
      <c r="H78" s="13">
        <v>65</v>
      </c>
      <c r="I78" s="13">
        <v>76</v>
      </c>
      <c r="J78" s="13">
        <v>142</v>
      </c>
      <c r="K78" s="13">
        <v>122</v>
      </c>
      <c r="L78" s="13">
        <v>87</v>
      </c>
      <c r="M78" s="13">
        <v>7</v>
      </c>
      <c r="N78" s="13">
        <v>30</v>
      </c>
      <c r="O78" s="13">
        <v>371</v>
      </c>
      <c r="P78" s="13">
        <v>3</v>
      </c>
      <c r="Q78" s="13">
        <v>34</v>
      </c>
      <c r="R78" s="13">
        <v>28</v>
      </c>
      <c r="S78" s="13">
        <v>29</v>
      </c>
      <c r="T78" s="13">
        <v>402</v>
      </c>
      <c r="U78" s="13">
        <v>7</v>
      </c>
      <c r="W78" s="6">
        <v>1034</v>
      </c>
      <c r="X78" s="6">
        <v>558</v>
      </c>
      <c r="Y78" s="6">
        <v>3</v>
      </c>
      <c r="Z78" s="6">
        <v>74</v>
      </c>
      <c r="AA78" s="6">
        <v>31</v>
      </c>
      <c r="AB78" s="6">
        <v>27</v>
      </c>
      <c r="AC78" s="6">
        <v>63</v>
      </c>
      <c r="AD78" s="6">
        <v>103</v>
      </c>
      <c r="AE78" s="6">
        <v>3</v>
      </c>
      <c r="AF78" s="6">
        <v>3</v>
      </c>
      <c r="AG78" s="6">
        <v>3</v>
      </c>
      <c r="AH78" s="6">
        <v>108</v>
      </c>
      <c r="AI78" s="6">
        <v>57</v>
      </c>
      <c r="AJ78" s="6">
        <v>131</v>
      </c>
      <c r="AK78" s="6">
        <v>278</v>
      </c>
      <c r="AL78" s="6">
        <v>3</v>
      </c>
      <c r="AN78" s="9">
        <v>21</v>
      </c>
      <c r="AP78" s="9">
        <v>243</v>
      </c>
      <c r="AQ78" s="9">
        <v>1</v>
      </c>
      <c r="AR78" s="9">
        <f t="shared" si="46"/>
        <v>244</v>
      </c>
      <c r="AT78" s="9">
        <v>175</v>
      </c>
      <c r="AV78" s="9">
        <v>190</v>
      </c>
      <c r="AX78" s="18">
        <v>230297</v>
      </c>
      <c r="AZ78" s="1"/>
      <c r="BA78" s="21">
        <f t="shared" si="47"/>
        <v>5.2367160666443766</v>
      </c>
      <c r="BB78" s="21">
        <f t="shared" si="9"/>
        <v>2.6096735954007215</v>
      </c>
      <c r="BC78" s="21">
        <f t="shared" si="10"/>
        <v>0.67304393891366365</v>
      </c>
      <c r="BD78" s="21">
        <f t="shared" si="11"/>
        <v>0.51238183736653109</v>
      </c>
      <c r="BE78" s="21">
        <f t="shared" si="12"/>
        <v>0.28224423244766539</v>
      </c>
      <c r="BF78" s="21">
        <f t="shared" si="13"/>
        <v>0.33000864101573191</v>
      </c>
      <c r="BG78" s="21">
        <f t="shared" si="14"/>
        <v>0.61659509242413058</v>
      </c>
      <c r="BH78" s="21">
        <f t="shared" si="15"/>
        <v>0.52975071320946432</v>
      </c>
      <c r="BI78" s="21">
        <f t="shared" si="16"/>
        <v>0.37777304958379831</v>
      </c>
      <c r="BJ78" s="21">
        <f t="shared" si="17"/>
        <v>3.0395532725133199E-2</v>
      </c>
      <c r="BK78" s="21">
        <f t="shared" si="18"/>
        <v>0.13026656882199941</v>
      </c>
      <c r="BL78" s="21">
        <f t="shared" si="19"/>
        <v>1.6109632344320595</v>
      </c>
      <c r="BM78" s="21">
        <f t="shared" si="20"/>
        <v>1.3026656882199943E-2</v>
      </c>
      <c r="BN78" s="21">
        <f t="shared" si="21"/>
        <v>0.14763544466493267</v>
      </c>
      <c r="BO78" s="21">
        <f t="shared" si="22"/>
        <v>0.1215821309005328</v>
      </c>
      <c r="BP78" s="21">
        <f t="shared" si="23"/>
        <v>0.1259243498612661</v>
      </c>
      <c r="BQ78" s="21">
        <f t="shared" si="24"/>
        <v>1.7455720222147921</v>
      </c>
      <c r="BR78" s="21">
        <f t="shared" si="25"/>
        <v>3.0395532725133199E-2</v>
      </c>
      <c r="BT78" s="21">
        <f t="shared" si="48"/>
        <v>4.4898544053982468</v>
      </c>
      <c r="BU78" s="21">
        <f t="shared" si="26"/>
        <v>2.4229581800891888</v>
      </c>
      <c r="BV78" s="21">
        <f t="shared" si="27"/>
        <v>1.3026656882199943E-2</v>
      </c>
      <c r="BW78" s="21">
        <f t="shared" si="28"/>
        <v>0.32132420309426524</v>
      </c>
      <c r="BX78" s="21">
        <f t="shared" si="29"/>
        <v>0.13460878778273272</v>
      </c>
      <c r="BY78" s="21">
        <f t="shared" si="30"/>
        <v>0.11723991193979948</v>
      </c>
      <c r="BZ78" s="21">
        <f t="shared" si="31"/>
        <v>0.27355979452619877</v>
      </c>
      <c r="CA78" s="21">
        <f t="shared" si="32"/>
        <v>0.44724855295553134</v>
      </c>
      <c r="CB78" s="21">
        <f t="shared" si="33"/>
        <v>1.3026656882199943E-2</v>
      </c>
      <c r="CC78" s="21">
        <f t="shared" si="34"/>
        <v>1.3026656882199943E-2</v>
      </c>
      <c r="CD78" s="21">
        <f t="shared" si="35"/>
        <v>1.3026656882199943E-2</v>
      </c>
      <c r="CE78" s="21">
        <f t="shared" si="36"/>
        <v>0.46895964775919791</v>
      </c>
      <c r="CF78" s="21">
        <f t="shared" si="37"/>
        <v>0.2475064807617989</v>
      </c>
      <c r="CG78" s="21">
        <f t="shared" si="38"/>
        <v>0.56883068385606406</v>
      </c>
      <c r="CH78" s="21">
        <f t="shared" si="39"/>
        <v>1.2071368710838613</v>
      </c>
      <c r="CI78" s="21">
        <f t="shared" si="40"/>
        <v>1.3026656882199943E-2</v>
      </c>
      <c r="CK78" s="21">
        <f t="shared" si="49"/>
        <v>9.1186598175399591E-2</v>
      </c>
      <c r="CM78" s="21">
        <f t="shared" si="41"/>
        <v>1.0551592074581952</v>
      </c>
      <c r="CN78" s="21">
        <f t="shared" si="42"/>
        <v>4.3422189607333133E-3</v>
      </c>
      <c r="CO78" s="21">
        <f t="shared" si="43"/>
        <v>1.0595014264189286</v>
      </c>
      <c r="CQ78" s="22">
        <f t="shared" si="44"/>
        <v>0.75988831812832991</v>
      </c>
      <c r="CS78" s="22">
        <f t="shared" si="45"/>
        <v>0.82502160253932966</v>
      </c>
      <c r="CU78" s="21">
        <v>531.41342442472489</v>
      </c>
    </row>
    <row r="79" spans="1:99" x14ac:dyDescent="0.5">
      <c r="A79" s="24">
        <v>75</v>
      </c>
      <c r="B79" s="1" t="s">
        <v>87</v>
      </c>
      <c r="C79" s="1"/>
      <c r="D79" s="6">
        <v>365</v>
      </c>
      <c r="E79" s="13">
        <v>200</v>
      </c>
      <c r="F79" s="13">
        <v>20</v>
      </c>
      <c r="G79" s="13">
        <v>31</v>
      </c>
      <c r="H79" s="13">
        <v>23</v>
      </c>
      <c r="I79" s="13">
        <v>25</v>
      </c>
      <c r="J79" s="13">
        <v>34</v>
      </c>
      <c r="K79" s="13">
        <v>44</v>
      </c>
      <c r="L79" s="13">
        <v>3</v>
      </c>
      <c r="M79" s="13">
        <v>5</v>
      </c>
      <c r="N79" s="13">
        <v>6</v>
      </c>
      <c r="O79" s="13">
        <v>93</v>
      </c>
      <c r="P79" s="13">
        <v>3</v>
      </c>
      <c r="Q79" s="13">
        <v>14</v>
      </c>
      <c r="R79" s="13">
        <v>10</v>
      </c>
      <c r="S79" s="13">
        <v>12</v>
      </c>
      <c r="T79" s="13">
        <v>126</v>
      </c>
      <c r="U79" s="13">
        <v>3</v>
      </c>
      <c r="W79" s="6">
        <v>172</v>
      </c>
      <c r="X79" s="6">
        <v>114</v>
      </c>
      <c r="Y79" s="6">
        <v>3</v>
      </c>
      <c r="Z79" s="6">
        <v>7</v>
      </c>
      <c r="AA79" s="6">
        <v>7</v>
      </c>
      <c r="AB79" s="6">
        <v>3</v>
      </c>
      <c r="AC79" s="6">
        <v>3</v>
      </c>
      <c r="AD79" s="6">
        <v>34</v>
      </c>
      <c r="AE79" s="6">
        <v>0</v>
      </c>
      <c r="AF79" s="6">
        <v>3</v>
      </c>
      <c r="AG79" s="6">
        <v>0</v>
      </c>
      <c r="AH79" s="6">
        <v>9</v>
      </c>
      <c r="AI79" s="6">
        <v>3</v>
      </c>
      <c r="AJ79" s="6">
        <v>19</v>
      </c>
      <c r="AK79" s="6">
        <v>24</v>
      </c>
      <c r="AL79" s="6">
        <v>0</v>
      </c>
      <c r="AN79" s="9">
        <v>6</v>
      </c>
      <c r="AP79" s="9">
        <v>38</v>
      </c>
      <c r="AQ79" s="9">
        <v>0</v>
      </c>
      <c r="AR79" s="9">
        <f t="shared" si="46"/>
        <v>38</v>
      </c>
      <c r="AT79" s="9">
        <v>33</v>
      </c>
      <c r="AV79" s="9">
        <v>69</v>
      </c>
      <c r="AX79" s="18">
        <v>42083</v>
      </c>
      <c r="AZ79" s="1"/>
      <c r="BA79" s="21">
        <f t="shared" si="47"/>
        <v>8.6733360264239714</v>
      </c>
      <c r="BB79" s="21">
        <f t="shared" si="9"/>
        <v>4.752512891191218</v>
      </c>
      <c r="BC79" s="21">
        <f t="shared" si="10"/>
        <v>0.47525128911912173</v>
      </c>
      <c r="BD79" s="21">
        <f t="shared" si="11"/>
        <v>0.73663949813463869</v>
      </c>
      <c r="BE79" s="21">
        <f t="shared" si="12"/>
        <v>0.54653898248699007</v>
      </c>
      <c r="BF79" s="21">
        <f t="shared" si="13"/>
        <v>0.59406411139890225</v>
      </c>
      <c r="BG79" s="21">
        <f t="shared" si="14"/>
        <v>0.80792719150250691</v>
      </c>
      <c r="BH79" s="21">
        <f t="shared" si="15"/>
        <v>1.0455528360620678</v>
      </c>
      <c r="BI79" s="21">
        <f t="shared" si="16"/>
        <v>7.1287693367868263E-2</v>
      </c>
      <c r="BJ79" s="21">
        <f t="shared" si="17"/>
        <v>0.11881282227978043</v>
      </c>
      <c r="BK79" s="21">
        <f t="shared" si="18"/>
        <v>0.14257538673573653</v>
      </c>
      <c r="BL79" s="21">
        <f t="shared" si="19"/>
        <v>2.2099184944039161</v>
      </c>
      <c r="BM79" s="21">
        <f t="shared" si="20"/>
        <v>7.1287693367868263E-2</v>
      </c>
      <c r="BN79" s="21">
        <f t="shared" si="21"/>
        <v>0.33267590238338524</v>
      </c>
      <c r="BO79" s="21">
        <f t="shared" si="22"/>
        <v>0.23762564455956087</v>
      </c>
      <c r="BP79" s="21">
        <f t="shared" si="23"/>
        <v>0.28515077347147305</v>
      </c>
      <c r="BQ79" s="21">
        <f t="shared" si="24"/>
        <v>2.9940831214504673</v>
      </c>
      <c r="BR79" s="21">
        <f t="shared" si="25"/>
        <v>7.1287693367868263E-2</v>
      </c>
      <c r="BT79" s="21">
        <f t="shared" si="48"/>
        <v>4.0871610864244472</v>
      </c>
      <c r="BU79" s="21">
        <f t="shared" si="26"/>
        <v>2.708932347978994</v>
      </c>
      <c r="BV79" s="21">
        <f t="shared" si="27"/>
        <v>7.1287693367868263E-2</v>
      </c>
      <c r="BW79" s="21">
        <f t="shared" si="28"/>
        <v>0.16633795119169262</v>
      </c>
      <c r="BX79" s="21">
        <f t="shared" si="29"/>
        <v>0.16633795119169262</v>
      </c>
      <c r="BY79" s="21">
        <f t="shared" si="30"/>
        <v>7.1287693367868263E-2</v>
      </c>
      <c r="BZ79" s="21">
        <f t="shared" si="31"/>
        <v>7.1287693367868263E-2</v>
      </c>
      <c r="CA79" s="21">
        <f t="shared" si="32"/>
        <v>0.80792719150250691</v>
      </c>
      <c r="CB79" s="21">
        <f t="shared" si="33"/>
        <v>0</v>
      </c>
      <c r="CC79" s="21">
        <f t="shared" si="34"/>
        <v>7.1287693367868263E-2</v>
      </c>
      <c r="CD79" s="21">
        <f t="shared" si="35"/>
        <v>0</v>
      </c>
      <c r="CE79" s="21">
        <f t="shared" si="36"/>
        <v>0.21386308010360477</v>
      </c>
      <c r="CF79" s="21">
        <f t="shared" si="37"/>
        <v>7.1287693367868263E-2</v>
      </c>
      <c r="CG79" s="21">
        <f t="shared" si="38"/>
        <v>0.45148872466316564</v>
      </c>
      <c r="CH79" s="21">
        <f t="shared" si="39"/>
        <v>0.5703015469429461</v>
      </c>
      <c r="CI79" s="21">
        <f t="shared" si="40"/>
        <v>0</v>
      </c>
      <c r="CK79" s="21">
        <f t="shared" si="49"/>
        <v>0.14257538673573653</v>
      </c>
      <c r="CM79" s="21">
        <f t="shared" si="41"/>
        <v>0.90297744932633128</v>
      </c>
      <c r="CN79" s="21">
        <f t="shared" si="42"/>
        <v>0</v>
      </c>
      <c r="CO79" s="21">
        <f t="shared" si="43"/>
        <v>0.90297744932633128</v>
      </c>
      <c r="CQ79" s="22">
        <f t="shared" si="44"/>
        <v>0.78416462704655077</v>
      </c>
      <c r="CS79" s="22">
        <f t="shared" si="45"/>
        <v>1.6396169474609699</v>
      </c>
      <c r="CU79" s="21">
        <v>663.35380432234774</v>
      </c>
    </row>
    <row r="80" spans="1:99" x14ac:dyDescent="0.5">
      <c r="A80" s="24">
        <v>76</v>
      </c>
      <c r="B80" s="1" t="s">
        <v>88</v>
      </c>
      <c r="C80" s="1"/>
      <c r="D80" s="6">
        <v>1378</v>
      </c>
      <c r="E80" s="13">
        <v>815</v>
      </c>
      <c r="F80" s="13">
        <v>129</v>
      </c>
      <c r="G80" s="13">
        <v>89</v>
      </c>
      <c r="H80" s="13">
        <v>71</v>
      </c>
      <c r="I80" s="13">
        <v>52</v>
      </c>
      <c r="J80" s="13">
        <v>128</v>
      </c>
      <c r="K80" s="13">
        <v>153</v>
      </c>
      <c r="L80" s="13">
        <v>61</v>
      </c>
      <c r="M80" s="13">
        <v>13</v>
      </c>
      <c r="N80" s="13">
        <v>32</v>
      </c>
      <c r="O80" s="13">
        <v>376</v>
      </c>
      <c r="P80" s="13">
        <v>5</v>
      </c>
      <c r="Q80" s="13">
        <v>35</v>
      </c>
      <c r="R80" s="13">
        <v>16</v>
      </c>
      <c r="S80" s="13">
        <v>35</v>
      </c>
      <c r="T80" s="13">
        <v>365</v>
      </c>
      <c r="U80" s="13">
        <v>8</v>
      </c>
      <c r="W80" s="6">
        <v>1285</v>
      </c>
      <c r="X80" s="6">
        <v>761</v>
      </c>
      <c r="Y80" s="6">
        <v>3</v>
      </c>
      <c r="Z80" s="6">
        <v>56</v>
      </c>
      <c r="AA80" s="6">
        <v>35</v>
      </c>
      <c r="AB80" s="6">
        <v>49</v>
      </c>
      <c r="AC80" s="6">
        <v>47</v>
      </c>
      <c r="AD80" s="6">
        <v>140</v>
      </c>
      <c r="AE80" s="6">
        <v>3</v>
      </c>
      <c r="AF80" s="6">
        <v>7</v>
      </c>
      <c r="AG80" s="6">
        <v>3</v>
      </c>
      <c r="AH80" s="6">
        <v>87</v>
      </c>
      <c r="AI80" s="6">
        <v>43</v>
      </c>
      <c r="AJ80" s="6">
        <v>207</v>
      </c>
      <c r="AK80" s="6">
        <v>239</v>
      </c>
      <c r="AL80" s="6">
        <v>3</v>
      </c>
      <c r="AN80" s="9">
        <v>29</v>
      </c>
      <c r="AP80" s="9">
        <v>194</v>
      </c>
      <c r="AQ80" s="9">
        <v>0</v>
      </c>
      <c r="AR80" s="9">
        <f t="shared" si="46"/>
        <v>194</v>
      </c>
      <c r="AT80" s="9">
        <v>154</v>
      </c>
      <c r="AV80" s="9">
        <v>221</v>
      </c>
      <c r="AX80" s="18">
        <v>270607</v>
      </c>
      <c r="AZ80" s="1"/>
      <c r="BA80" s="21">
        <f t="shared" si="47"/>
        <v>5.0922555587992919</v>
      </c>
      <c r="BB80" s="21">
        <f t="shared" si="9"/>
        <v>3.0117476635859384</v>
      </c>
      <c r="BC80" s="21">
        <f t="shared" si="10"/>
        <v>0.47670607190501357</v>
      </c>
      <c r="BD80" s="21">
        <f t="shared" si="11"/>
        <v>0.32889023565539693</v>
      </c>
      <c r="BE80" s="21">
        <f t="shared" si="12"/>
        <v>0.26237310934306945</v>
      </c>
      <c r="BF80" s="21">
        <f t="shared" si="13"/>
        <v>0.19216058712450157</v>
      </c>
      <c r="BG80" s="21">
        <f t="shared" si="14"/>
        <v>0.47301067599877311</v>
      </c>
      <c r="BH80" s="21">
        <f t="shared" si="15"/>
        <v>0.56539557365478355</v>
      </c>
      <c r="BI80" s="21">
        <f t="shared" si="16"/>
        <v>0.22541915028066534</v>
      </c>
      <c r="BJ80" s="21">
        <f t="shared" si="17"/>
        <v>4.8040146781125392E-2</v>
      </c>
      <c r="BK80" s="21">
        <f t="shared" si="18"/>
        <v>0.11825266899969328</v>
      </c>
      <c r="BL80" s="21">
        <f t="shared" si="19"/>
        <v>1.3894688607463961</v>
      </c>
      <c r="BM80" s="21">
        <f t="shared" si="20"/>
        <v>1.8476979531202076E-2</v>
      </c>
      <c r="BN80" s="21">
        <f t="shared" si="21"/>
        <v>0.12933885671841452</v>
      </c>
      <c r="BO80" s="21">
        <f t="shared" si="22"/>
        <v>5.9126334499846639E-2</v>
      </c>
      <c r="BP80" s="21">
        <f t="shared" si="23"/>
        <v>0.12933885671841452</v>
      </c>
      <c r="BQ80" s="21">
        <f t="shared" si="24"/>
        <v>1.3488195057777514</v>
      </c>
      <c r="BR80" s="21">
        <f t="shared" si="25"/>
        <v>2.9563167249923319E-2</v>
      </c>
      <c r="BT80" s="21">
        <f t="shared" si="48"/>
        <v>4.7485837395189341</v>
      </c>
      <c r="BU80" s="21">
        <f t="shared" si="26"/>
        <v>2.8121962846489557</v>
      </c>
      <c r="BV80" s="21">
        <f t="shared" si="27"/>
        <v>1.1086187718721245E-2</v>
      </c>
      <c r="BW80" s="21">
        <f t="shared" si="28"/>
        <v>0.20694217074946322</v>
      </c>
      <c r="BX80" s="21">
        <f t="shared" si="29"/>
        <v>0.12933885671841452</v>
      </c>
      <c r="BY80" s="21">
        <f t="shared" si="30"/>
        <v>0.18107439940578035</v>
      </c>
      <c r="BZ80" s="21">
        <f t="shared" si="31"/>
        <v>0.17368360759329951</v>
      </c>
      <c r="CA80" s="21">
        <f t="shared" si="32"/>
        <v>0.5173554268736581</v>
      </c>
      <c r="CB80" s="21">
        <f t="shared" si="33"/>
        <v>1.1086187718721245E-2</v>
      </c>
      <c r="CC80" s="21">
        <f t="shared" si="34"/>
        <v>2.5867771343682903E-2</v>
      </c>
      <c r="CD80" s="21">
        <f t="shared" si="35"/>
        <v>1.1086187718721245E-2</v>
      </c>
      <c r="CE80" s="21">
        <f t="shared" si="36"/>
        <v>0.32149944384291612</v>
      </c>
      <c r="CF80" s="21">
        <f t="shared" si="37"/>
        <v>0.15890202396833786</v>
      </c>
      <c r="CG80" s="21">
        <f t="shared" si="38"/>
        <v>0.76494695259176593</v>
      </c>
      <c r="CH80" s="21">
        <f t="shared" si="39"/>
        <v>0.88319962159145915</v>
      </c>
      <c r="CI80" s="21">
        <f t="shared" si="40"/>
        <v>1.1086187718721245E-2</v>
      </c>
      <c r="CK80" s="21">
        <f t="shared" si="49"/>
        <v>0.10716648128097203</v>
      </c>
      <c r="CM80" s="21">
        <f t="shared" si="41"/>
        <v>0.71690680581064059</v>
      </c>
      <c r="CN80" s="21">
        <f t="shared" si="42"/>
        <v>0</v>
      </c>
      <c r="CO80" s="21">
        <f t="shared" si="43"/>
        <v>0.71690680581064059</v>
      </c>
      <c r="CQ80" s="22">
        <f t="shared" si="44"/>
        <v>0.5690909695610239</v>
      </c>
      <c r="CS80" s="22">
        <f t="shared" si="45"/>
        <v>0.81668249527913173</v>
      </c>
      <c r="CU80" s="21">
        <v>314.51425021355908</v>
      </c>
    </row>
    <row r="81" spans="1:99" x14ac:dyDescent="0.5">
      <c r="A81" s="24">
        <v>77</v>
      </c>
      <c r="B81" s="1" t="s">
        <v>89</v>
      </c>
      <c r="C81" s="1"/>
      <c r="D81" s="6">
        <v>1486</v>
      </c>
      <c r="E81" s="13">
        <v>784</v>
      </c>
      <c r="F81" s="13">
        <v>185</v>
      </c>
      <c r="G81" s="13">
        <v>42</v>
      </c>
      <c r="H81" s="13">
        <v>28</v>
      </c>
      <c r="I81" s="13">
        <v>39</v>
      </c>
      <c r="J81" s="13">
        <v>113</v>
      </c>
      <c r="K81" s="13">
        <v>112</v>
      </c>
      <c r="L81" s="13">
        <v>66</v>
      </c>
      <c r="M81" s="13">
        <v>15</v>
      </c>
      <c r="N81" s="13">
        <v>316</v>
      </c>
      <c r="O81" s="13">
        <v>677</v>
      </c>
      <c r="P81" s="13">
        <v>8</v>
      </c>
      <c r="Q81" s="13">
        <v>10</v>
      </c>
      <c r="R81" s="13">
        <v>34</v>
      </c>
      <c r="S81" s="13">
        <v>63</v>
      </c>
      <c r="T81" s="13">
        <v>241</v>
      </c>
      <c r="U81" s="13">
        <v>24</v>
      </c>
      <c r="W81" s="6">
        <v>1122</v>
      </c>
      <c r="X81" s="6">
        <v>755</v>
      </c>
      <c r="Y81" s="6">
        <v>3</v>
      </c>
      <c r="Z81" s="6">
        <v>31</v>
      </c>
      <c r="AA81" s="6">
        <v>27</v>
      </c>
      <c r="AB81" s="6">
        <v>35</v>
      </c>
      <c r="AC81" s="6">
        <v>37</v>
      </c>
      <c r="AD81" s="6">
        <v>85</v>
      </c>
      <c r="AE81" s="6">
        <v>9</v>
      </c>
      <c r="AF81" s="6">
        <v>15</v>
      </c>
      <c r="AG81" s="6">
        <v>3</v>
      </c>
      <c r="AH81" s="6">
        <v>138</v>
      </c>
      <c r="AI81" s="6">
        <v>84</v>
      </c>
      <c r="AJ81" s="6">
        <v>112</v>
      </c>
      <c r="AK81" s="6">
        <v>206</v>
      </c>
      <c r="AL81" s="6">
        <v>3</v>
      </c>
      <c r="AN81" s="9">
        <v>10</v>
      </c>
      <c r="AP81" s="9">
        <v>101</v>
      </c>
      <c r="AQ81" s="9">
        <v>2</v>
      </c>
      <c r="AR81" s="9">
        <f t="shared" si="46"/>
        <v>103</v>
      </c>
      <c r="AT81" s="9">
        <v>176</v>
      </c>
      <c r="AV81" s="9">
        <v>168</v>
      </c>
      <c r="AX81" s="18">
        <v>101516</v>
      </c>
      <c r="AZ81" s="1"/>
      <c r="BA81" s="21">
        <f t="shared" si="47"/>
        <v>14.638086607037314</v>
      </c>
      <c r="BB81" s="21">
        <f t="shared" si="9"/>
        <v>7.7229205248433752</v>
      </c>
      <c r="BC81" s="21">
        <f t="shared" si="10"/>
        <v>1.8223728279286024</v>
      </c>
      <c r="BD81" s="21">
        <f t="shared" si="11"/>
        <v>0.41372788525946652</v>
      </c>
      <c r="BE81" s="21">
        <f t="shared" si="12"/>
        <v>0.27581859017297766</v>
      </c>
      <c r="BF81" s="21">
        <f t="shared" si="13"/>
        <v>0.38417589345521885</v>
      </c>
      <c r="BG81" s="21">
        <f t="shared" si="14"/>
        <v>1.1131250246266597</v>
      </c>
      <c r="BH81" s="21">
        <f t="shared" si="15"/>
        <v>1.1032743606919106</v>
      </c>
      <c r="BI81" s="21">
        <f t="shared" si="16"/>
        <v>0.65014381969344726</v>
      </c>
      <c r="BJ81" s="21">
        <f t="shared" si="17"/>
        <v>0.14775995902123804</v>
      </c>
      <c r="BK81" s="21">
        <f t="shared" si="18"/>
        <v>3.1128098033807481</v>
      </c>
      <c r="BL81" s="21">
        <f t="shared" si="19"/>
        <v>6.6688994838252098</v>
      </c>
      <c r="BM81" s="21">
        <f t="shared" si="20"/>
        <v>7.880531147799362E-2</v>
      </c>
      <c r="BN81" s="21">
        <f t="shared" si="21"/>
        <v>9.8506639347492014E-2</v>
      </c>
      <c r="BO81" s="21">
        <f t="shared" si="22"/>
        <v>0.33492257378147289</v>
      </c>
      <c r="BP81" s="21">
        <f t="shared" si="23"/>
        <v>0.62059182788919975</v>
      </c>
      <c r="BQ81" s="21">
        <f t="shared" si="24"/>
        <v>2.3740100082745577</v>
      </c>
      <c r="BR81" s="21">
        <f t="shared" si="25"/>
        <v>0.23641593443398085</v>
      </c>
      <c r="BT81" s="21">
        <f t="shared" si="48"/>
        <v>11.052444934788603</v>
      </c>
      <c r="BU81" s="21">
        <f t="shared" si="26"/>
        <v>7.4372512707356471</v>
      </c>
      <c r="BV81" s="21">
        <f t="shared" si="27"/>
        <v>2.9551991804247606E-2</v>
      </c>
      <c r="BW81" s="21">
        <f t="shared" si="28"/>
        <v>0.30537058197722527</v>
      </c>
      <c r="BX81" s="21">
        <f t="shared" si="29"/>
        <v>0.26596792623822846</v>
      </c>
      <c r="BY81" s="21">
        <f t="shared" si="30"/>
        <v>0.34477323771622209</v>
      </c>
      <c r="BZ81" s="21">
        <f t="shared" si="31"/>
        <v>0.3644745655857205</v>
      </c>
      <c r="CA81" s="21">
        <f t="shared" si="32"/>
        <v>0.83730643445368214</v>
      </c>
      <c r="CB81" s="21">
        <f t="shared" si="33"/>
        <v>8.865597541274281E-2</v>
      </c>
      <c r="CC81" s="21">
        <f t="shared" si="34"/>
        <v>0.14775995902123804</v>
      </c>
      <c r="CD81" s="21">
        <f t="shared" si="35"/>
        <v>2.9551991804247606E-2</v>
      </c>
      <c r="CE81" s="21">
        <f t="shared" si="36"/>
        <v>1.3593916229953897</v>
      </c>
      <c r="CF81" s="21">
        <f t="shared" si="37"/>
        <v>0.82745577051893304</v>
      </c>
      <c r="CG81" s="21">
        <f t="shared" si="38"/>
        <v>1.1032743606919106</v>
      </c>
      <c r="CH81" s="21">
        <f t="shared" si="39"/>
        <v>2.0292367705583358</v>
      </c>
      <c r="CI81" s="21">
        <f t="shared" si="40"/>
        <v>2.9551991804247606E-2</v>
      </c>
      <c r="CK81" s="21">
        <f t="shared" si="49"/>
        <v>9.8506639347492014E-2</v>
      </c>
      <c r="CM81" s="21">
        <f t="shared" si="41"/>
        <v>0.9949170574096694</v>
      </c>
      <c r="CN81" s="21">
        <f t="shared" si="42"/>
        <v>1.9701327869498405E-2</v>
      </c>
      <c r="CO81" s="21">
        <f t="shared" si="43"/>
        <v>1.0146183852791679</v>
      </c>
      <c r="CQ81" s="22">
        <f t="shared" si="44"/>
        <v>1.7337168525158595</v>
      </c>
      <c r="CS81" s="22">
        <f t="shared" si="45"/>
        <v>1.6549115410378661</v>
      </c>
      <c r="CU81" s="21">
        <v>977.4545454545455</v>
      </c>
    </row>
    <row r="82" spans="1:99" x14ac:dyDescent="0.5">
      <c r="A82" s="24">
        <v>78</v>
      </c>
      <c r="B82" s="1" t="s">
        <v>90</v>
      </c>
      <c r="C82" s="1"/>
      <c r="D82" s="6">
        <v>1164</v>
      </c>
      <c r="E82" s="13">
        <v>734</v>
      </c>
      <c r="F82" s="13">
        <v>86</v>
      </c>
      <c r="G82" s="13">
        <v>67</v>
      </c>
      <c r="H82" s="13">
        <v>42</v>
      </c>
      <c r="I82" s="13">
        <v>62</v>
      </c>
      <c r="J82" s="13">
        <v>129</v>
      </c>
      <c r="K82" s="13">
        <v>113</v>
      </c>
      <c r="L82" s="13">
        <v>40</v>
      </c>
      <c r="M82" s="13">
        <v>11</v>
      </c>
      <c r="N82" s="13">
        <v>29</v>
      </c>
      <c r="O82" s="13">
        <v>294</v>
      </c>
      <c r="P82" s="13">
        <v>5</v>
      </c>
      <c r="Q82" s="13">
        <v>30</v>
      </c>
      <c r="R82" s="13">
        <v>21</v>
      </c>
      <c r="S82" s="13">
        <v>38</v>
      </c>
      <c r="T82" s="13">
        <v>324</v>
      </c>
      <c r="U82" s="13">
        <v>12</v>
      </c>
      <c r="W82" s="6">
        <v>1348</v>
      </c>
      <c r="X82" s="6">
        <v>938</v>
      </c>
      <c r="Y82" s="6">
        <v>3</v>
      </c>
      <c r="Z82" s="6">
        <v>53</v>
      </c>
      <c r="AA82" s="6">
        <v>24</v>
      </c>
      <c r="AB82" s="6">
        <v>28</v>
      </c>
      <c r="AC82" s="6">
        <v>35</v>
      </c>
      <c r="AD82" s="6">
        <v>168</v>
      </c>
      <c r="AE82" s="6">
        <v>6</v>
      </c>
      <c r="AF82" s="6">
        <v>7</v>
      </c>
      <c r="AG82" s="6">
        <v>3</v>
      </c>
      <c r="AH82" s="6">
        <v>98</v>
      </c>
      <c r="AI82" s="6">
        <v>40</v>
      </c>
      <c r="AJ82" s="6">
        <v>146</v>
      </c>
      <c r="AK82" s="6">
        <v>191</v>
      </c>
      <c r="AL82" s="6">
        <v>3</v>
      </c>
      <c r="AN82" s="9">
        <v>29</v>
      </c>
      <c r="AP82" s="9">
        <v>189</v>
      </c>
      <c r="AQ82" s="9">
        <v>2</v>
      </c>
      <c r="AR82" s="9">
        <f t="shared" si="46"/>
        <v>191</v>
      </c>
      <c r="AT82" s="9">
        <v>85</v>
      </c>
      <c r="AV82" s="9">
        <v>200</v>
      </c>
      <c r="AX82" s="18">
        <v>159474</v>
      </c>
      <c r="AZ82" s="1"/>
      <c r="BA82" s="21">
        <f t="shared" si="47"/>
        <v>7.2989954475337671</v>
      </c>
      <c r="BB82" s="21">
        <f t="shared" si="9"/>
        <v>4.6026311499053145</v>
      </c>
      <c r="BC82" s="21">
        <f t="shared" si="10"/>
        <v>0.53927285952569071</v>
      </c>
      <c r="BD82" s="21">
        <f t="shared" si="11"/>
        <v>0.42013118125838694</v>
      </c>
      <c r="BE82" s="21">
        <f t="shared" si="12"/>
        <v>0.26336581511719781</v>
      </c>
      <c r="BF82" s="21">
        <f t="shared" si="13"/>
        <v>0.38877810803014912</v>
      </c>
      <c r="BG82" s="21">
        <f t="shared" si="14"/>
        <v>0.80890928928853612</v>
      </c>
      <c r="BH82" s="21">
        <f t="shared" si="15"/>
        <v>0.70857945495817498</v>
      </c>
      <c r="BI82" s="21">
        <f t="shared" si="16"/>
        <v>0.25082458582590267</v>
      </c>
      <c r="BJ82" s="21">
        <f t="shared" si="17"/>
        <v>6.8976761102123238E-2</v>
      </c>
      <c r="BK82" s="21">
        <f t="shared" si="18"/>
        <v>0.18184782472377944</v>
      </c>
      <c r="BL82" s="21">
        <f t="shared" si="19"/>
        <v>1.8435607058203844</v>
      </c>
      <c r="BM82" s="21">
        <f t="shared" si="20"/>
        <v>3.1353073228237834E-2</v>
      </c>
      <c r="BN82" s="21">
        <f t="shared" si="21"/>
        <v>0.18811843936942699</v>
      </c>
      <c r="BO82" s="21">
        <f t="shared" si="22"/>
        <v>0.13168290755859891</v>
      </c>
      <c r="BP82" s="21">
        <f t="shared" si="23"/>
        <v>0.23828335653460753</v>
      </c>
      <c r="BQ82" s="21">
        <f t="shared" si="24"/>
        <v>2.0316791451898113</v>
      </c>
      <c r="BR82" s="21">
        <f t="shared" si="25"/>
        <v>7.5247375747770795E-2</v>
      </c>
      <c r="BT82" s="21">
        <f t="shared" si="48"/>
        <v>8.4527885423329199</v>
      </c>
      <c r="BU82" s="21">
        <f t="shared" si="26"/>
        <v>5.8818365376174171</v>
      </c>
      <c r="BV82" s="21">
        <f t="shared" si="27"/>
        <v>1.8811843936942699E-2</v>
      </c>
      <c r="BW82" s="21">
        <f t="shared" si="28"/>
        <v>0.33234257621932101</v>
      </c>
      <c r="BX82" s="21">
        <f t="shared" si="29"/>
        <v>0.15049475149554159</v>
      </c>
      <c r="BY82" s="21">
        <f t="shared" si="30"/>
        <v>0.17557721007813187</v>
      </c>
      <c r="BZ82" s="21">
        <f t="shared" si="31"/>
        <v>0.21947151259766484</v>
      </c>
      <c r="CA82" s="21">
        <f t="shared" si="32"/>
        <v>1.0534632604687912</v>
      </c>
      <c r="CB82" s="21">
        <f t="shared" si="33"/>
        <v>3.7623687873885397E-2</v>
      </c>
      <c r="CC82" s="21">
        <f t="shared" si="34"/>
        <v>4.3894302519532968E-2</v>
      </c>
      <c r="CD82" s="21">
        <f t="shared" si="35"/>
        <v>1.8811843936942699E-2</v>
      </c>
      <c r="CE82" s="21">
        <f t="shared" si="36"/>
        <v>0.61452023527346156</v>
      </c>
      <c r="CF82" s="21">
        <f t="shared" si="37"/>
        <v>0.25082458582590267</v>
      </c>
      <c r="CG82" s="21">
        <f t="shared" si="38"/>
        <v>0.91550973826454463</v>
      </c>
      <c r="CH82" s="21">
        <f t="shared" si="39"/>
        <v>1.1976873973186852</v>
      </c>
      <c r="CI82" s="21">
        <f t="shared" si="40"/>
        <v>1.8811843936942699E-2</v>
      </c>
      <c r="CK82" s="21">
        <f t="shared" si="49"/>
        <v>0.18184782472377944</v>
      </c>
      <c r="CM82" s="21">
        <f t="shared" si="41"/>
        <v>1.18514616802739</v>
      </c>
      <c r="CN82" s="21">
        <f t="shared" si="42"/>
        <v>1.2541229291295133E-2</v>
      </c>
      <c r="CO82" s="21">
        <f t="shared" si="43"/>
        <v>1.1976873973186852</v>
      </c>
      <c r="CQ82" s="22">
        <f t="shared" si="44"/>
        <v>0.53300224488004322</v>
      </c>
      <c r="CS82" s="22">
        <f t="shared" si="45"/>
        <v>1.2541229291295133</v>
      </c>
      <c r="CU82" s="21">
        <v>383.23278422056205</v>
      </c>
    </row>
    <row r="83" spans="1:99" x14ac:dyDescent="0.5">
      <c r="A83" s="24">
        <v>79</v>
      </c>
      <c r="B83" s="1" t="s">
        <v>91</v>
      </c>
      <c r="C83" s="1"/>
      <c r="D83" s="6">
        <v>80</v>
      </c>
      <c r="E83" s="13">
        <v>61</v>
      </c>
      <c r="F83" s="13">
        <v>3</v>
      </c>
      <c r="G83" s="13">
        <v>6</v>
      </c>
      <c r="H83" s="13">
        <v>8</v>
      </c>
      <c r="I83" s="13">
        <v>3</v>
      </c>
      <c r="J83" s="13">
        <v>10</v>
      </c>
      <c r="K83" s="13">
        <v>8</v>
      </c>
      <c r="L83" s="13">
        <v>0</v>
      </c>
      <c r="M83" s="13">
        <v>0</v>
      </c>
      <c r="N83" s="13">
        <v>0</v>
      </c>
      <c r="O83" s="13">
        <v>10</v>
      </c>
      <c r="P83" s="13">
        <v>0</v>
      </c>
      <c r="Q83" s="13">
        <v>3</v>
      </c>
      <c r="R83" s="13">
        <v>7</v>
      </c>
      <c r="S83" s="13">
        <v>0</v>
      </c>
      <c r="T83" s="13">
        <v>25</v>
      </c>
      <c r="U83" s="13">
        <v>3</v>
      </c>
      <c r="W83" s="6">
        <v>42</v>
      </c>
      <c r="X83" s="6">
        <v>21</v>
      </c>
      <c r="Y83" s="6">
        <v>0</v>
      </c>
      <c r="Z83" s="6">
        <v>9</v>
      </c>
      <c r="AA83" s="6">
        <v>8</v>
      </c>
      <c r="AB83" s="6">
        <v>3</v>
      </c>
      <c r="AC83" s="6">
        <v>3</v>
      </c>
      <c r="AD83" s="6">
        <v>3</v>
      </c>
      <c r="AE83" s="6">
        <v>0</v>
      </c>
      <c r="AF83" s="6">
        <v>0</v>
      </c>
      <c r="AG83" s="6">
        <v>0</v>
      </c>
      <c r="AH83" s="6">
        <v>3</v>
      </c>
      <c r="AI83" s="6">
        <v>3</v>
      </c>
      <c r="AJ83" s="6">
        <v>3</v>
      </c>
      <c r="AK83" s="6">
        <v>21</v>
      </c>
      <c r="AL83" s="6">
        <v>0</v>
      </c>
      <c r="AN83" s="9">
        <v>3</v>
      </c>
      <c r="AP83" s="9">
        <v>30</v>
      </c>
      <c r="AQ83" s="9">
        <v>1</v>
      </c>
      <c r="AR83" s="9">
        <f t="shared" si="46"/>
        <v>31</v>
      </c>
      <c r="AT83" s="9">
        <v>5</v>
      </c>
      <c r="AV83" s="9">
        <v>16</v>
      </c>
      <c r="AX83" s="18">
        <v>6637</v>
      </c>
      <c r="AZ83" s="1"/>
      <c r="BA83" s="21">
        <f t="shared" si="47"/>
        <v>12.053638692180202</v>
      </c>
      <c r="BB83" s="21">
        <f t="shared" si="9"/>
        <v>9.1908995027874045</v>
      </c>
      <c r="BC83" s="21">
        <f t="shared" si="10"/>
        <v>0.45201145095675754</v>
      </c>
      <c r="BD83" s="21">
        <f t="shared" si="11"/>
        <v>0.90402290191351509</v>
      </c>
      <c r="BE83" s="21">
        <f t="shared" si="12"/>
        <v>1.2053638692180202</v>
      </c>
      <c r="BF83" s="21">
        <f t="shared" si="13"/>
        <v>0.45201145095675754</v>
      </c>
      <c r="BG83" s="21">
        <f t="shared" si="14"/>
        <v>1.5067048365225253</v>
      </c>
      <c r="BH83" s="21">
        <f t="shared" si="15"/>
        <v>1.2053638692180202</v>
      </c>
      <c r="BI83" s="21">
        <f t="shared" si="16"/>
        <v>0</v>
      </c>
      <c r="BJ83" s="21">
        <f t="shared" si="17"/>
        <v>0</v>
      </c>
      <c r="BK83" s="21">
        <f t="shared" si="18"/>
        <v>0</v>
      </c>
      <c r="BL83" s="21">
        <f t="shared" si="19"/>
        <v>1.5067048365225253</v>
      </c>
      <c r="BM83" s="21">
        <f t="shared" si="20"/>
        <v>0</v>
      </c>
      <c r="BN83" s="21">
        <f t="shared" si="21"/>
        <v>0.45201145095675754</v>
      </c>
      <c r="BO83" s="21">
        <f t="shared" si="22"/>
        <v>1.0546933855657676</v>
      </c>
      <c r="BP83" s="21">
        <f t="shared" si="23"/>
        <v>0</v>
      </c>
      <c r="BQ83" s="21">
        <f t="shared" si="24"/>
        <v>3.7667620913063131</v>
      </c>
      <c r="BR83" s="21">
        <f t="shared" si="25"/>
        <v>0.45201145095675754</v>
      </c>
      <c r="BT83" s="21">
        <f t="shared" si="48"/>
        <v>6.3281603133946058</v>
      </c>
      <c r="BU83" s="21">
        <f t="shared" si="26"/>
        <v>3.1640801566973029</v>
      </c>
      <c r="BV83" s="21">
        <f t="shared" si="27"/>
        <v>0</v>
      </c>
      <c r="BW83" s="21">
        <f t="shared" si="28"/>
        <v>1.3560343528702727</v>
      </c>
      <c r="BX83" s="21">
        <f t="shared" si="29"/>
        <v>1.2053638692180202</v>
      </c>
      <c r="BY83" s="21">
        <f t="shared" si="30"/>
        <v>0.45201145095675754</v>
      </c>
      <c r="BZ83" s="21">
        <f t="shared" si="31"/>
        <v>0.45201145095675754</v>
      </c>
      <c r="CA83" s="21">
        <f t="shared" si="32"/>
        <v>0.45201145095675754</v>
      </c>
      <c r="CB83" s="21">
        <f t="shared" si="33"/>
        <v>0</v>
      </c>
      <c r="CC83" s="21">
        <f t="shared" si="34"/>
        <v>0</v>
      </c>
      <c r="CD83" s="21">
        <f t="shared" si="35"/>
        <v>0</v>
      </c>
      <c r="CE83" s="21">
        <f t="shared" si="36"/>
        <v>0.45201145095675754</v>
      </c>
      <c r="CF83" s="21">
        <f t="shared" si="37"/>
        <v>0.45201145095675754</v>
      </c>
      <c r="CG83" s="21">
        <f t="shared" si="38"/>
        <v>0.45201145095675754</v>
      </c>
      <c r="CH83" s="21">
        <f t="shared" si="39"/>
        <v>3.1640801566973029</v>
      </c>
      <c r="CI83" s="21">
        <f t="shared" si="40"/>
        <v>0</v>
      </c>
      <c r="CK83" s="21">
        <f t="shared" si="49"/>
        <v>0.45201145095675754</v>
      </c>
      <c r="CM83" s="21">
        <f t="shared" si="41"/>
        <v>4.5201145095675761</v>
      </c>
      <c r="CN83" s="21">
        <f t="shared" si="42"/>
        <v>0.15067048365225252</v>
      </c>
      <c r="CO83" s="21">
        <f t="shared" si="43"/>
        <v>4.6707849932198284</v>
      </c>
      <c r="CQ83" s="22">
        <f t="shared" si="44"/>
        <v>0.75335241826126265</v>
      </c>
      <c r="CS83" s="22">
        <f t="shared" si="45"/>
        <v>2.4107277384360404</v>
      </c>
      <c r="CU83" s="21">
        <v>227.68670309653916</v>
      </c>
    </row>
    <row r="84" spans="1:99" x14ac:dyDescent="0.5">
      <c r="A84" s="24">
        <v>80</v>
      </c>
      <c r="B84" s="25" t="s">
        <v>0</v>
      </c>
      <c r="D84" s="6">
        <f>SUM(D8,D11,D13:D14,D17:D18,D22,D24,D26,D30,D35,D37,D39:D40,D44,D46:D49,D53:D54,D56:D57,D61,D63,D68,D77:D78,D80:D82)</f>
        <v>37765</v>
      </c>
      <c r="E84" s="4">
        <f t="shared" ref="E84:U84" si="50">SUM(E8,E11,E13:E14,E17:E18,E22,E24,E26,E30,E35,E37,E39:E40,E44,E46:E49,E53:E54,E56:E57,E61,E63,E68,E77:E78,E80:E82)</f>
        <v>21509</v>
      </c>
      <c r="F84" s="4">
        <f t="shared" si="50"/>
        <v>4242</v>
      </c>
      <c r="G84" s="4">
        <f t="shared" si="50"/>
        <v>2021</v>
      </c>
      <c r="H84" s="4">
        <f t="shared" si="50"/>
        <v>1417</v>
      </c>
      <c r="I84" s="4">
        <f t="shared" si="50"/>
        <v>1535</v>
      </c>
      <c r="J84" s="4">
        <f t="shared" si="50"/>
        <v>3764</v>
      </c>
      <c r="K84" s="4">
        <f t="shared" si="50"/>
        <v>3813</v>
      </c>
      <c r="L84" s="4">
        <f t="shared" si="50"/>
        <v>2266</v>
      </c>
      <c r="M84" s="4">
        <f t="shared" si="50"/>
        <v>352</v>
      </c>
      <c r="N84" s="4">
        <f t="shared" si="50"/>
        <v>2020</v>
      </c>
      <c r="O84" s="4">
        <f t="shared" si="50"/>
        <v>12373</v>
      </c>
      <c r="P84" s="4">
        <f t="shared" si="50"/>
        <v>193</v>
      </c>
      <c r="Q84" s="4">
        <f t="shared" si="50"/>
        <v>706</v>
      </c>
      <c r="R84" s="4">
        <f t="shared" si="50"/>
        <v>890</v>
      </c>
      <c r="S84" s="4">
        <f t="shared" si="50"/>
        <v>1294</v>
      </c>
      <c r="T84" s="4">
        <f t="shared" si="50"/>
        <v>9219</v>
      </c>
      <c r="U84" s="4">
        <f t="shared" si="50"/>
        <v>404</v>
      </c>
      <c r="W84" s="4">
        <f t="shared" ref="W84:AL84" si="51">SUM(W8,W11,W13:W14,W17:W18,W22,W24,W26,W30,W35,W37,W39:W40,W44,W46:W49,W53:W54,W56:W57,W61,W63,W68,W77:W78,W80:W82)</f>
        <v>41926</v>
      </c>
      <c r="X84" s="4">
        <f t="shared" si="51"/>
        <v>26810</v>
      </c>
      <c r="Y84" s="4">
        <f t="shared" si="51"/>
        <v>101</v>
      </c>
      <c r="Z84" s="4">
        <f t="shared" si="51"/>
        <v>1583</v>
      </c>
      <c r="AA84" s="4">
        <f t="shared" si="51"/>
        <v>1002</v>
      </c>
      <c r="AB84" s="4">
        <f t="shared" si="51"/>
        <v>1073</v>
      </c>
      <c r="AC84" s="4">
        <f t="shared" si="51"/>
        <v>1567</v>
      </c>
      <c r="AD84" s="4">
        <f t="shared" si="51"/>
        <v>4502</v>
      </c>
      <c r="AE84" s="4">
        <f t="shared" si="51"/>
        <v>196</v>
      </c>
      <c r="AF84" s="4">
        <f t="shared" si="51"/>
        <v>343</v>
      </c>
      <c r="AG84" s="4">
        <f t="shared" si="51"/>
        <v>100</v>
      </c>
      <c r="AH84" s="4">
        <f t="shared" si="51"/>
        <v>4019</v>
      </c>
      <c r="AI84" s="4">
        <f t="shared" si="51"/>
        <v>2637</v>
      </c>
      <c r="AJ84" s="4">
        <f t="shared" si="51"/>
        <v>5960</v>
      </c>
      <c r="AK84" s="4">
        <f t="shared" si="51"/>
        <v>8046</v>
      </c>
      <c r="AL84" s="4">
        <f t="shared" si="51"/>
        <v>68</v>
      </c>
      <c r="AN84" s="4">
        <f t="shared" ref="AN84" si="52">SUM(AN8,AN11,AN13:AN14,AN17:AN18,AN22,AN24,AN26,AN30,AN35,AN37,AN39:AN40,AN44,AN46:AN49,AN53:AN54,AN56:AN57,AN61,AN63,AN68,AN77:AN78,AN80:AN82)</f>
        <v>509</v>
      </c>
      <c r="AP84" s="4">
        <f t="shared" ref="AP84:AR84" si="53">SUM(AP8,AP11,AP13:AP14,AP17:AP18,AP22,AP24,AP26,AP30,AP35,AP37,AP39:AP40,AP44,AP46:AP49,AP53:AP54,AP56:AP57,AP61,AP63,AP68,AP77:AP78,AP80:AP82)</f>
        <v>6022</v>
      </c>
      <c r="AQ84" s="4">
        <f t="shared" si="53"/>
        <v>75</v>
      </c>
      <c r="AR84" s="4">
        <f t="shared" si="53"/>
        <v>6097</v>
      </c>
      <c r="AT84" s="4">
        <f t="shared" ref="AT84" si="54">SUM(AT8,AT11,AT13:AT14,AT17:AT18,AT22,AT24,AT26,AT30,AT35,AT37,AT39:AT40,AT44,AT46:AT49,AT53:AT54,AT56:AT57,AT61,AT63,AT68,AT77:AT78,AT80:AT82)</f>
        <v>3758</v>
      </c>
      <c r="AV84" s="4">
        <f t="shared" ref="AV84" si="55">SUM(AV8,AV11,AV13:AV14,AV17:AV18,AV22,AV24,AV26,AV30,AV35,AV37,AV39:AV40,AV44,AV46:AV49,AV53:AV54,AV56:AV57,AV61,AV63,AV68,AV77:AV78,AV80:AV82)</f>
        <v>4870</v>
      </c>
      <c r="AX84" s="18">
        <f t="shared" ref="AX84" si="56">SUM(AX8,AX11,AX13:AX14,AX17:AX18,AX22,AX24,AX26,AX30,AX35,AX37,AX39:AX40,AX44,AX46:AX49,AX53:AX54,AX56:AX57,AX61,AX63,AX68,AX77:AX78,AX80:AX82)</f>
        <v>5000107</v>
      </c>
      <c r="BA84" s="21">
        <f>D84/$AX84*1000</f>
        <v>7.5528383692588976</v>
      </c>
      <c r="BB84" s="21">
        <f t="shared" ref="BB84:BR85" si="57">E84/$AX84*1000</f>
        <v>4.3017079434500101</v>
      </c>
      <c r="BC84" s="21">
        <f t="shared" si="57"/>
        <v>0.84838184462852495</v>
      </c>
      <c r="BD84" s="21">
        <f t="shared" si="57"/>
        <v>0.4041913503051035</v>
      </c>
      <c r="BE84" s="21">
        <f t="shared" si="57"/>
        <v>0.28339393536978308</v>
      </c>
      <c r="BF84" s="21">
        <f t="shared" si="57"/>
        <v>0.30699343034059073</v>
      </c>
      <c r="BG84" s="21">
        <f t="shared" si="57"/>
        <v>0.75278389042474492</v>
      </c>
      <c r="BH84" s="21">
        <f t="shared" si="57"/>
        <v>0.76258368070923288</v>
      </c>
      <c r="BI84" s="21">
        <f t="shared" si="57"/>
        <v>0.45319030172754304</v>
      </c>
      <c r="BJ84" s="21">
        <f t="shared" si="57"/>
        <v>7.0398493472239698E-2</v>
      </c>
      <c r="BK84" s="21">
        <f t="shared" si="57"/>
        <v>0.4039913545850119</v>
      </c>
      <c r="BL84" s="21">
        <f t="shared" si="57"/>
        <v>2.4745470446932436</v>
      </c>
      <c r="BM84" s="21">
        <f t="shared" si="57"/>
        <v>3.8599173977676877E-2</v>
      </c>
      <c r="BN84" s="21">
        <f t="shared" si="57"/>
        <v>0.14119697838466258</v>
      </c>
      <c r="BO84" s="21">
        <f t="shared" si="57"/>
        <v>0.17799619088151514</v>
      </c>
      <c r="BP84" s="21">
        <f t="shared" si="57"/>
        <v>0.25879446179851751</v>
      </c>
      <c r="BQ84" s="21">
        <f t="shared" si="57"/>
        <v>1.8437605435243687</v>
      </c>
      <c r="BR84" s="21">
        <f t="shared" si="57"/>
        <v>8.0798270917002382E-2</v>
      </c>
      <c r="BT84" s="21">
        <f t="shared" si="48"/>
        <v>8.3850205605600046</v>
      </c>
      <c r="BU84" s="21">
        <f t="shared" si="26"/>
        <v>5.3618852556555288</v>
      </c>
      <c r="BV84" s="21">
        <f t="shared" si="27"/>
        <v>2.0199567729250596E-2</v>
      </c>
      <c r="BW84" s="21">
        <f t="shared" si="28"/>
        <v>0.31659322490498704</v>
      </c>
      <c r="BX84" s="21">
        <f t="shared" si="29"/>
        <v>0.20039571153177321</v>
      </c>
      <c r="BY84" s="21">
        <f t="shared" si="30"/>
        <v>0.21459540765827609</v>
      </c>
      <c r="BZ84" s="21">
        <f t="shared" si="31"/>
        <v>0.31339329338352162</v>
      </c>
      <c r="CA84" s="21">
        <f t="shared" si="32"/>
        <v>0.90038073185233836</v>
      </c>
      <c r="CB84" s="21">
        <f t="shared" si="33"/>
        <v>3.9199161137951653E-2</v>
      </c>
      <c r="CC84" s="21">
        <f t="shared" si="34"/>
        <v>6.8598531991415385E-2</v>
      </c>
      <c r="CD84" s="21">
        <f t="shared" si="35"/>
        <v>1.9999572009159007E-2</v>
      </c>
      <c r="CE84" s="21">
        <f t="shared" si="36"/>
        <v>0.80378279904810035</v>
      </c>
      <c r="CF84" s="21">
        <f t="shared" si="37"/>
        <v>0.52738871388152297</v>
      </c>
      <c r="CG84" s="21">
        <f t="shared" si="38"/>
        <v>1.1919744917458766</v>
      </c>
      <c r="CH84" s="21">
        <f t="shared" si="39"/>
        <v>1.6091655638569335</v>
      </c>
      <c r="CI84" s="21">
        <f t="shared" si="40"/>
        <v>1.3599708966228124E-2</v>
      </c>
      <c r="CK84" s="21">
        <f>AN84/$AX84*1000</f>
        <v>0.10179782152661933</v>
      </c>
      <c r="CM84" s="21">
        <f t="shared" si="41"/>
        <v>1.2043742263915553</v>
      </c>
      <c r="CN84" s="21">
        <f t="shared" si="42"/>
        <v>1.4999679006869254E-2</v>
      </c>
      <c r="CO84" s="21">
        <f>AR84/$AX84*1000</f>
        <v>1.2193739053984245</v>
      </c>
      <c r="CQ84" s="22">
        <f>AT84/$AX84*1000</f>
        <v>0.75158391610419528</v>
      </c>
      <c r="CS84" s="22">
        <f>AV84/$AX84*1000</f>
        <v>0.97397915684604341</v>
      </c>
      <c r="CU84" s="21">
        <v>537</v>
      </c>
    </row>
    <row r="85" spans="1:99" x14ac:dyDescent="0.5">
      <c r="A85" s="24">
        <v>81</v>
      </c>
      <c r="B85" s="25" t="s">
        <v>122</v>
      </c>
      <c r="D85" s="6">
        <f>SUM(D5:D83)</f>
        <v>51873</v>
      </c>
      <c r="E85" s="4">
        <f t="shared" ref="E85:U85" si="58">SUM(E5:E83)</f>
        <v>30185</v>
      </c>
      <c r="F85" s="4">
        <f t="shared" si="58"/>
        <v>5479</v>
      </c>
      <c r="G85" s="4">
        <f t="shared" si="58"/>
        <v>3031</v>
      </c>
      <c r="H85" s="4">
        <f t="shared" si="58"/>
        <v>2191</v>
      </c>
      <c r="I85" s="4">
        <f t="shared" si="58"/>
        <v>2241</v>
      </c>
      <c r="J85" s="4">
        <f t="shared" si="58"/>
        <v>4859</v>
      </c>
      <c r="K85" s="4">
        <f t="shared" si="58"/>
        <v>5508</v>
      </c>
      <c r="L85" s="4">
        <f t="shared" si="58"/>
        <v>2660</v>
      </c>
      <c r="M85" s="4">
        <f t="shared" si="58"/>
        <v>492</v>
      </c>
      <c r="N85" s="4">
        <f t="shared" si="58"/>
        <v>2293</v>
      </c>
      <c r="O85" s="4">
        <f t="shared" si="58"/>
        <v>15801</v>
      </c>
      <c r="P85" s="4">
        <f t="shared" si="58"/>
        <v>248</v>
      </c>
      <c r="Q85" s="4">
        <f t="shared" si="58"/>
        <v>1082</v>
      </c>
      <c r="R85" s="4">
        <f t="shared" si="58"/>
        <v>1271</v>
      </c>
      <c r="S85" s="4">
        <f t="shared" si="58"/>
        <v>1639</v>
      </c>
      <c r="T85" s="4">
        <f t="shared" si="58"/>
        <v>13101</v>
      </c>
      <c r="U85" s="4">
        <f t="shared" si="58"/>
        <v>567</v>
      </c>
      <c r="W85" s="4">
        <f t="shared" ref="W85:AL85" si="59">SUM(W5:W83)</f>
        <v>55159</v>
      </c>
      <c r="X85" s="4">
        <f t="shared" si="59"/>
        <v>34793</v>
      </c>
      <c r="Y85" s="4">
        <f t="shared" si="59"/>
        <v>235</v>
      </c>
      <c r="Z85" s="4">
        <f t="shared" si="59"/>
        <v>2315</v>
      </c>
      <c r="AA85" s="4">
        <f t="shared" si="59"/>
        <v>1550</v>
      </c>
      <c r="AB85" s="4">
        <f t="shared" si="59"/>
        <v>1590</v>
      </c>
      <c r="AC85" s="4">
        <f t="shared" si="59"/>
        <v>2150</v>
      </c>
      <c r="AD85" s="4">
        <f t="shared" si="59"/>
        <v>6217</v>
      </c>
      <c r="AE85" s="4">
        <f t="shared" si="59"/>
        <v>245</v>
      </c>
      <c r="AF85" s="4">
        <f t="shared" si="59"/>
        <v>432</v>
      </c>
      <c r="AG85" s="4">
        <f t="shared" si="59"/>
        <v>142</v>
      </c>
      <c r="AH85" s="4">
        <f t="shared" si="59"/>
        <v>5089</v>
      </c>
      <c r="AI85" s="4">
        <f t="shared" si="59"/>
        <v>3218</v>
      </c>
      <c r="AJ85" s="4">
        <f t="shared" si="59"/>
        <v>7290</v>
      </c>
      <c r="AK85" s="4">
        <f t="shared" si="59"/>
        <v>10918</v>
      </c>
      <c r="AL85" s="4">
        <f t="shared" si="59"/>
        <v>105</v>
      </c>
      <c r="AN85" s="4">
        <f t="shared" ref="AN85" si="60">SUM(AN5:AN83)</f>
        <v>842</v>
      </c>
      <c r="AP85" s="4">
        <f t="shared" ref="AP85:AR85" si="61">SUM(AP5:AP83)</f>
        <v>9196</v>
      </c>
      <c r="AQ85" s="4">
        <f t="shared" si="61"/>
        <v>103</v>
      </c>
      <c r="AR85" s="4">
        <f t="shared" si="61"/>
        <v>9299</v>
      </c>
      <c r="AT85" s="4">
        <f t="shared" ref="AT85" si="62">SUM(AT5:AT83)</f>
        <v>5387</v>
      </c>
      <c r="AV85" s="4">
        <f t="shared" ref="AV85" si="63">SUM(AV5:AV83)</f>
        <v>8317</v>
      </c>
      <c r="AX85" s="18">
        <f t="shared" ref="AX85" si="64">SUM(AX5:AX83)</f>
        <v>6595999</v>
      </c>
      <c r="BA85" s="21">
        <f t="shared" si="47"/>
        <v>7.8643128963482249</v>
      </c>
      <c r="BB85" s="21">
        <f t="shared" si="57"/>
        <v>4.576259032179963</v>
      </c>
      <c r="BC85" s="21">
        <f t="shared" si="57"/>
        <v>0.8306550683224786</v>
      </c>
      <c r="BD85" s="21">
        <f t="shared" si="57"/>
        <v>0.45952099143738501</v>
      </c>
      <c r="BE85" s="21">
        <f t="shared" si="57"/>
        <v>0.33217106309446071</v>
      </c>
      <c r="BF85" s="21">
        <f t="shared" si="57"/>
        <v>0.33975141597201575</v>
      </c>
      <c r="BG85" s="21">
        <f t="shared" si="57"/>
        <v>0.73665869264079631</v>
      </c>
      <c r="BH85" s="21">
        <f t="shared" si="57"/>
        <v>0.83505167299146044</v>
      </c>
      <c r="BI85" s="21">
        <f t="shared" si="57"/>
        <v>0.4032747730859268</v>
      </c>
      <c r="BJ85" s="21">
        <f t="shared" si="57"/>
        <v>7.459067231514134E-2</v>
      </c>
      <c r="BK85" s="21">
        <f t="shared" si="57"/>
        <v>0.34763498296467299</v>
      </c>
      <c r="BL85" s="21">
        <f t="shared" si="57"/>
        <v>2.3955431163649359</v>
      </c>
      <c r="BM85" s="21">
        <f t="shared" si="57"/>
        <v>3.7598550272672872E-2</v>
      </c>
      <c r="BN85" s="21">
        <f t="shared" si="57"/>
        <v>0.16403883627029051</v>
      </c>
      <c r="BO85" s="21">
        <f t="shared" si="57"/>
        <v>0.19269257014744845</v>
      </c>
      <c r="BP85" s="21">
        <f t="shared" si="57"/>
        <v>0.24848396732625336</v>
      </c>
      <c r="BQ85" s="21">
        <f t="shared" si="57"/>
        <v>1.9862040609769649</v>
      </c>
      <c r="BR85" s="21">
        <f t="shared" si="57"/>
        <v>8.5961201631473874E-2</v>
      </c>
      <c r="BT85" s="21">
        <f t="shared" si="48"/>
        <v>8.3624936874611411</v>
      </c>
      <c r="BU85" s="21">
        <f t="shared" ref="BU85" si="65">X85/$AX85*1000</f>
        <v>5.2748643533754329</v>
      </c>
      <c r="BV85" s="21">
        <f t="shared" ref="BV85" si="66">Y85/$AX85*1000</f>
        <v>3.5627658524508568E-2</v>
      </c>
      <c r="BW85" s="21">
        <f t="shared" ref="BW85" si="67">Z85/$AX85*1000</f>
        <v>0.35097033823079721</v>
      </c>
      <c r="BX85" s="21">
        <f t="shared" ref="BX85" si="68">AA85/$AX85*1000</f>
        <v>0.23499093920420547</v>
      </c>
      <c r="BY85" s="21">
        <f t="shared" ref="BY85" si="69">AB85/$AX85*1000</f>
        <v>0.24105522150624947</v>
      </c>
      <c r="BZ85" s="21">
        <f t="shared" ref="BZ85" si="70">AC85/$AX85*1000</f>
        <v>0.32595517373486566</v>
      </c>
      <c r="CA85" s="21">
        <f t="shared" ref="CA85" si="71">AD85/$AX85*1000</f>
        <v>0.9425410767951905</v>
      </c>
      <c r="CB85" s="21">
        <f t="shared" ref="CB85" si="72">AE85/$AX85*1000</f>
        <v>3.7143729100019576E-2</v>
      </c>
      <c r="CC85" s="21">
        <f t="shared" ref="CC85" si="73">AF85/$AX85*1000</f>
        <v>6.5494248862075319E-2</v>
      </c>
      <c r="CD85" s="21">
        <f t="shared" ref="CD85" si="74">AG85/$AX85*1000</f>
        <v>2.1528202172256244E-2</v>
      </c>
      <c r="CE85" s="21">
        <f t="shared" ref="CE85" si="75">AH85/$AX85*1000</f>
        <v>0.77152831587754944</v>
      </c>
      <c r="CF85" s="21">
        <f t="shared" ref="CF85" si="76">AI85/$AX85*1000</f>
        <v>0.48787151119944078</v>
      </c>
      <c r="CG85" s="21">
        <f t="shared" ref="CG85" si="77">AJ85/$AX85*1000</f>
        <v>1.105215449547521</v>
      </c>
      <c r="CH85" s="21">
        <f t="shared" ref="CH85" si="78">AK85/$AX85*1000</f>
        <v>1.6552458543429132</v>
      </c>
      <c r="CI85" s="21">
        <f t="shared" ref="CI85" si="79">AL85/$AX85*1000</f>
        <v>1.5918741042865531E-2</v>
      </c>
      <c r="CK85" s="21">
        <f t="shared" ref="CK85" si="80">AN85/$AX85*1000</f>
        <v>0.12765314245802645</v>
      </c>
      <c r="CM85" s="21">
        <f t="shared" si="41"/>
        <v>1.3941785012399184</v>
      </c>
      <c r="CN85" s="21">
        <f t="shared" si="42"/>
        <v>1.5615526927763329E-2</v>
      </c>
      <c r="CO85" s="21">
        <f t="shared" si="43"/>
        <v>1.4097940281676817</v>
      </c>
      <c r="CQ85" s="22">
        <f t="shared" ref="CQ85:CS85" si="81">AT85/$AX85*1000</f>
        <v>0.81670721902777732</v>
      </c>
      <c r="CS85" s="22">
        <f t="shared" si="81"/>
        <v>1.2609158976525012</v>
      </c>
      <c r="CU85" s="21">
        <v>549.28792967250888</v>
      </c>
    </row>
  </sheetData>
  <sheetProtection sheet="1" objects="1" scenarios="1"/>
  <mergeCells count="6">
    <mergeCell ref="CM3:CO3"/>
    <mergeCell ref="D3:U3"/>
    <mergeCell ref="W3:AL3"/>
    <mergeCell ref="AP3:AR3"/>
    <mergeCell ref="BA3:BR3"/>
    <mergeCell ref="BT3:C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58A51-F805-4BE1-AB4C-1235EA72554C}">
  <sheetPr>
    <tabColor rgb="FF006600"/>
    <pageSetUpPr fitToPage="1"/>
  </sheetPr>
  <dimension ref="A1:AC53"/>
  <sheetViews>
    <sheetView zoomScale="90" zoomScaleNormal="90" workbookViewId="0">
      <pane xSplit="2" ySplit="6" topLeftCell="C34" activePane="bottomRight" state="frozen"/>
      <selection activeCell="H47" sqref="H47"/>
      <selection pane="topRight" activeCell="H47" sqref="H47"/>
      <selection pane="bottomLeft" activeCell="H47" sqref="H47"/>
      <selection pane="bottomRight" activeCell="H47" sqref="H47"/>
    </sheetView>
  </sheetViews>
  <sheetFormatPr defaultRowHeight="15.75" x14ac:dyDescent="0.5"/>
  <cols>
    <col min="1" max="1" width="2.4375" style="50" customWidth="1"/>
    <col min="2" max="2" width="3.5" style="77" customWidth="1"/>
    <col min="3" max="3" width="34.75" style="27" customWidth="1"/>
    <col min="4" max="4" width="17.75" style="27" customWidth="1"/>
    <col min="5" max="5" width="2.1875" style="27" customWidth="1"/>
    <col min="6" max="6" width="17.75" style="27" customWidth="1"/>
    <col min="7" max="7" width="2.1875" style="27" customWidth="1"/>
    <col min="8" max="8" width="16.4375" style="27" customWidth="1"/>
    <col min="9" max="9" width="2.875" style="36" customWidth="1"/>
    <col min="10" max="13" width="8.3125" style="36" customWidth="1"/>
    <col min="14" max="15" width="8.3125" style="50" customWidth="1"/>
    <col min="16" max="29" width="9" style="50"/>
    <col min="30" max="16384" width="9" style="27"/>
  </cols>
  <sheetData>
    <row r="1" spans="1:16" ht="36.75" customHeight="1" x14ac:dyDescent="0.5">
      <c r="C1" s="114" t="s">
        <v>131</v>
      </c>
      <c r="D1" s="115"/>
      <c r="E1" s="115"/>
      <c r="F1" s="115"/>
      <c r="G1" s="115"/>
      <c r="H1" s="115"/>
    </row>
    <row r="2" spans="1:16" ht="15.75" customHeight="1" x14ac:dyDescent="0.5">
      <c r="C2" s="28" t="s">
        <v>136</v>
      </c>
      <c r="D2" s="29">
        <v>2</v>
      </c>
      <c r="K2" s="30">
        <v>1</v>
      </c>
      <c r="L2" s="30" t="s">
        <v>1</v>
      </c>
      <c r="M2" s="30">
        <v>0</v>
      </c>
    </row>
    <row r="3" spans="1:16" x14ac:dyDescent="0.5">
      <c r="K3" s="30">
        <v>2</v>
      </c>
      <c r="L3" s="30" t="s">
        <v>128</v>
      </c>
      <c r="M3" s="30">
        <v>49</v>
      </c>
    </row>
    <row r="4" spans="1:16" x14ac:dyDescent="0.5">
      <c r="C4" s="28" t="s">
        <v>137</v>
      </c>
      <c r="D4" s="29">
        <f>Sheet1!D4</f>
        <v>53</v>
      </c>
      <c r="F4" s="29">
        <v>81</v>
      </c>
    </row>
    <row r="5" spans="1:16" ht="16.899999999999999" x14ac:dyDescent="0.5">
      <c r="D5" s="31" t="str" cm="1">
        <f t="array" ref="D5">INDEX(All!B5:B85,'Municipal Details'!D4)</f>
        <v xml:space="preserve">Mornington Peninsula </v>
      </c>
      <c r="F5" s="31" t="str" cm="1">
        <f t="array" ref="F5">INDEX(All!B5:B85,'Municipal Details'!F4)</f>
        <v>Victoria</v>
      </c>
      <c r="H5" s="112" t="str">
        <f>CONCATENATE(D5," per cent higher or lower than ",F5)</f>
        <v>Mornington Peninsula  per cent higher or lower than Victoria</v>
      </c>
      <c r="J5" s="116" t="str">
        <f>CONCATENATE(D5,": Measures in descending order")</f>
        <v>Mornington Peninsula : Measures in descending order</v>
      </c>
      <c r="K5" s="116"/>
      <c r="L5" s="116"/>
      <c r="M5" s="116"/>
      <c r="N5" s="116"/>
      <c r="O5" s="116"/>
      <c r="P5" s="116"/>
    </row>
    <row r="6" spans="1:16" ht="16.149999999999999" thickBot="1" x14ac:dyDescent="0.55000000000000004">
      <c r="A6" s="76"/>
      <c r="B6" s="78">
        <v>3</v>
      </c>
      <c r="C6" s="32" t="s">
        <v>126</v>
      </c>
      <c r="D6" s="68" t="s">
        <v>196</v>
      </c>
      <c r="H6" s="112"/>
      <c r="J6" s="38" t="s">
        <v>132</v>
      </c>
      <c r="K6" s="38" t="s">
        <v>133</v>
      </c>
      <c r="L6" s="38"/>
      <c r="M6" s="38"/>
      <c r="N6" s="36"/>
    </row>
    <row r="7" spans="1:16" x14ac:dyDescent="0.5">
      <c r="A7" s="76">
        <v>1</v>
      </c>
      <c r="B7" s="78">
        <v>4</v>
      </c>
      <c r="C7" s="33" t="s">
        <v>197</v>
      </c>
      <c r="D7" s="34">
        <f>VLOOKUP($D$4,All!$A$5:$CS$85,VLOOKUP($D$2,$K$2:$M$3,3)+$B7)</f>
        <v>9.1039798590851859</v>
      </c>
      <c r="F7" s="34">
        <f>VLOOKUP($F$4,All!$A$5:$CS$85,VLOOKUP($D$2,$K$2:$M$3,3)+$B7)</f>
        <v>7.8643128963482249</v>
      </c>
      <c r="H7" s="41">
        <f>IF(OR(D7=0,F7=0),"n.a",(D7-F7)/F7*100)</f>
        <v>15.763194815310532</v>
      </c>
      <c r="I7" s="50"/>
      <c r="J7" s="75">
        <f>D7+0.00001*A7</f>
        <v>9.1039898590851855</v>
      </c>
      <c r="K7" s="75">
        <f>RANK(J7,J$7:J$24)</f>
        <v>1</v>
      </c>
      <c r="L7" s="75" t="str">
        <f>VLOOKUP(MATCH($A7,K$7:K$24,0),$A$7:$D$24,3)</f>
        <v>All AOD ambulance attendances</v>
      </c>
      <c r="M7" s="75">
        <f>VLOOKUP(MATCH($A7,K$7:K$24,0),$A$7:$D$24,4)</f>
        <v>9.1039798590851859</v>
      </c>
    </row>
    <row r="8" spans="1:16" x14ac:dyDescent="0.5">
      <c r="A8" s="76">
        <v>2</v>
      </c>
      <c r="B8" s="78">
        <v>5</v>
      </c>
      <c r="C8" s="39" t="s">
        <v>186</v>
      </c>
      <c r="D8" s="40">
        <f>VLOOKUP($D$4,All!$A$5:$CS$85,VLOOKUP($D$2,$K$2:$M$3,3)+$B8)</f>
        <v>6.0673312691282009</v>
      </c>
      <c r="F8" s="40">
        <f>VLOOKUP($F$4,All!$A$5:$CS$85,VLOOKUP($D$2,$K$2:$M$3,3)+$B8)</f>
        <v>4.576259032179963</v>
      </c>
      <c r="H8" s="41">
        <f t="shared" ref="H8:H51" si="0">IF(OR(D8=0,F8=0),"n.a",(D8-F8)/F8*100)</f>
        <v>32.582776159808972</v>
      </c>
      <c r="I8" s="50"/>
      <c r="J8" s="75">
        <f t="shared" ref="J8:J24" si="1">D8+0.00001*A8</f>
        <v>6.067351269128201</v>
      </c>
      <c r="K8" s="75">
        <f t="shared" ref="K8:K24" si="2">RANK(J8,J$7:J$24)</f>
        <v>2</v>
      </c>
      <c r="L8" s="75" t="str">
        <f t="shared" ref="L8:L24" si="3">VLOOKUP(MATCH($A8,K$7:K$24,0),$A$7:$D$24,3)</f>
        <v>Alcohol (with/without other substances)</v>
      </c>
      <c r="M8" s="75">
        <f t="shared" ref="M8:M24" si="4">VLOOKUP(MATCH($A8,K$7:K$24,0),$A$7:$D$24,4)</f>
        <v>6.0673312691282009</v>
      </c>
    </row>
    <row r="9" spans="1:16" x14ac:dyDescent="0.5">
      <c r="A9" s="76">
        <v>3</v>
      </c>
      <c r="B9" s="78">
        <v>6</v>
      </c>
      <c r="C9" s="39" t="s">
        <v>104</v>
      </c>
      <c r="D9" s="40">
        <f>VLOOKUP($D$4,All!$A$5:$CS$85,VLOOKUP($D$2,$K$2:$M$3,3)+$B9)</f>
        <v>0.72784111586395328</v>
      </c>
      <c r="F9" s="40">
        <f>VLOOKUP($F$4,All!$A$5:$CS$85,VLOOKUP($D$2,$K$2:$M$3,3)+$B9)</f>
        <v>0.8306550683224786</v>
      </c>
      <c r="H9" s="41">
        <f t="shared" si="0"/>
        <v>-12.377454418734814</v>
      </c>
      <c r="I9" s="50"/>
      <c r="J9" s="75">
        <f t="shared" si="1"/>
        <v>0.72787111586395326</v>
      </c>
      <c r="K9" s="75">
        <f t="shared" si="2"/>
        <v>7</v>
      </c>
      <c r="L9" s="75" t="str">
        <f t="shared" si="3"/>
        <v>Illicit drugs (any)</v>
      </c>
      <c r="M9" s="75">
        <f t="shared" si="4"/>
        <v>2.278977920164182</v>
      </c>
    </row>
    <row r="10" spans="1:16" x14ac:dyDescent="0.5">
      <c r="A10" s="76">
        <v>4</v>
      </c>
      <c r="B10" s="78">
        <v>7</v>
      </c>
      <c r="C10" s="39" t="s">
        <v>2</v>
      </c>
      <c r="D10" s="40">
        <f>VLOOKUP($D$4,All!$A$5:$CS$85,VLOOKUP($D$2,$K$2:$M$3,3)+$B10)</f>
        <v>0.44147739814698811</v>
      </c>
      <c r="F10" s="40">
        <f>VLOOKUP($F$4,All!$A$5:$CS$85,VLOOKUP($D$2,$K$2:$M$3,3)+$B10)</f>
        <v>0.45952099143738501</v>
      </c>
      <c r="H10" s="41">
        <f t="shared" si="0"/>
        <v>-3.9266091487913117</v>
      </c>
      <c r="I10" s="50"/>
      <c r="J10" s="75">
        <f t="shared" si="1"/>
        <v>0.44151739814698809</v>
      </c>
      <c r="K10" s="75">
        <f t="shared" si="2"/>
        <v>8</v>
      </c>
      <c r="L10" s="75" t="str">
        <f t="shared" si="3"/>
        <v>Pharmaceutical Drugs (any)</v>
      </c>
      <c r="M10" s="75">
        <f t="shared" si="4"/>
        <v>2.1298301505199291</v>
      </c>
    </row>
    <row r="11" spans="1:16" x14ac:dyDescent="0.5">
      <c r="A11" s="76">
        <v>5</v>
      </c>
      <c r="B11" s="78">
        <v>8</v>
      </c>
      <c r="C11" s="39" t="s">
        <v>3</v>
      </c>
      <c r="D11" s="40">
        <f>VLOOKUP($D$4,All!$A$5:$CS$85,VLOOKUP($D$2,$K$2:$M$3,3)+$B11)</f>
        <v>0.35198873636043648</v>
      </c>
      <c r="F11" s="40">
        <f>VLOOKUP($F$4,All!$A$5:$CS$85,VLOOKUP($D$2,$K$2:$M$3,3)+$B11)</f>
        <v>0.33217106309446071</v>
      </c>
      <c r="H11" s="41">
        <f t="shared" si="0"/>
        <v>5.9661046574487901</v>
      </c>
      <c r="I11" s="50"/>
      <c r="J11" s="75">
        <f t="shared" si="1"/>
        <v>0.35203873636043648</v>
      </c>
      <c r="K11" s="75">
        <f t="shared" si="2"/>
        <v>10</v>
      </c>
      <c r="L11" s="75" t="str">
        <f t="shared" si="3"/>
        <v>Benzodiazepines</v>
      </c>
      <c r="M11" s="75">
        <f t="shared" si="4"/>
        <v>0.88892070707974624</v>
      </c>
    </row>
    <row r="12" spans="1:16" x14ac:dyDescent="0.5">
      <c r="A12" s="76">
        <v>6</v>
      </c>
      <c r="B12" s="78">
        <v>9</v>
      </c>
      <c r="C12" s="39" t="s">
        <v>4</v>
      </c>
      <c r="D12" s="40">
        <f>VLOOKUP($D$4,All!$A$5:$CS$85,VLOOKUP($D$2,$K$2:$M$3,3)+$B12)</f>
        <v>0.31022736086004571</v>
      </c>
      <c r="F12" s="40">
        <f>VLOOKUP($F$4,All!$A$5:$CS$85,VLOOKUP($D$2,$K$2:$M$3,3)+$B12)</f>
        <v>0.33975141597201575</v>
      </c>
      <c r="H12" s="41">
        <f t="shared" si="0"/>
        <v>-8.6898990626728825</v>
      </c>
      <c r="I12" s="50"/>
      <c r="J12" s="75">
        <f t="shared" si="1"/>
        <v>0.31028736086004571</v>
      </c>
      <c r="K12" s="75">
        <f t="shared" si="2"/>
        <v>13</v>
      </c>
      <c r="L12" s="75" t="str">
        <f t="shared" si="3"/>
        <v>Cannabis</v>
      </c>
      <c r="M12" s="75">
        <f t="shared" si="4"/>
        <v>0.83522751000781525</v>
      </c>
    </row>
    <row r="13" spans="1:16" x14ac:dyDescent="0.5">
      <c r="A13" s="76">
        <v>7</v>
      </c>
      <c r="B13" s="78">
        <v>10</v>
      </c>
      <c r="C13" s="39" t="s">
        <v>5</v>
      </c>
      <c r="D13" s="40">
        <f>VLOOKUP($D$4,All!$A$5:$CS$85,VLOOKUP($D$2,$K$2:$M$3,3)+$B13)</f>
        <v>0.88892070707974624</v>
      </c>
      <c r="F13" s="40">
        <f>VLOOKUP($F$4,All!$A$5:$CS$85,VLOOKUP($D$2,$K$2:$M$3,3)+$B13)</f>
        <v>0.73665869264079631</v>
      </c>
      <c r="H13" s="41">
        <f t="shared" si="0"/>
        <v>20.669275467736149</v>
      </c>
      <c r="I13" s="50"/>
      <c r="J13" s="75">
        <f t="shared" si="1"/>
        <v>0.88899070707974626</v>
      </c>
      <c r="K13" s="75">
        <f t="shared" si="2"/>
        <v>5</v>
      </c>
      <c r="L13" s="75" t="str">
        <f t="shared" si="3"/>
        <v>Amphetamines (any)</v>
      </c>
      <c r="M13" s="75">
        <f t="shared" si="4"/>
        <v>0.72784111586395328</v>
      </c>
    </row>
    <row r="14" spans="1:16" x14ac:dyDescent="0.5">
      <c r="A14" s="76">
        <v>8</v>
      </c>
      <c r="B14" s="78">
        <v>11</v>
      </c>
      <c r="C14" s="39" t="s">
        <v>6</v>
      </c>
      <c r="D14" s="40">
        <f>VLOOKUP($D$4,All!$A$5:$CS$85,VLOOKUP($D$2,$K$2:$M$3,3)+$B14)</f>
        <v>0.83522751000781525</v>
      </c>
      <c r="F14" s="40">
        <f>VLOOKUP($F$4,All!$A$5:$CS$85,VLOOKUP($D$2,$K$2:$M$3,3)+$B14)</f>
        <v>0.83505167299146044</v>
      </c>
      <c r="H14" s="41">
        <f t="shared" si="0"/>
        <v>2.1057022222936924E-2</v>
      </c>
      <c r="I14" s="50"/>
      <c r="J14" s="75">
        <f t="shared" si="1"/>
        <v>0.83530751000781522</v>
      </c>
      <c r="K14" s="75">
        <f t="shared" si="2"/>
        <v>6</v>
      </c>
      <c r="L14" s="75" t="str">
        <f t="shared" si="3"/>
        <v>Analgesics</v>
      </c>
      <c r="M14" s="75">
        <f t="shared" si="4"/>
        <v>0.44147739814698811</v>
      </c>
    </row>
    <row r="15" spans="1:16" x14ac:dyDescent="0.5">
      <c r="A15" s="76">
        <v>9</v>
      </c>
      <c r="B15" s="78">
        <v>12</v>
      </c>
      <c r="C15" s="39" t="s">
        <v>7</v>
      </c>
      <c r="D15" s="40">
        <f>VLOOKUP($D$4,All!$A$5:$CS$85,VLOOKUP($D$2,$K$2:$M$3,3)+$B15)</f>
        <v>0.38778420107505712</v>
      </c>
      <c r="F15" s="40">
        <f>VLOOKUP($F$4,All!$A$5:$CS$85,VLOOKUP($D$2,$K$2:$M$3,3)+$B15)</f>
        <v>0.4032747730859268</v>
      </c>
      <c r="H15" s="41">
        <f t="shared" si="0"/>
        <v>-3.8411953944783592</v>
      </c>
      <c r="I15" s="50"/>
      <c r="J15" s="75">
        <f t="shared" si="1"/>
        <v>0.3878742010750571</v>
      </c>
      <c r="K15" s="75">
        <f t="shared" si="2"/>
        <v>9</v>
      </c>
      <c r="L15" s="75" t="str">
        <f t="shared" si="3"/>
        <v>GHB</v>
      </c>
      <c r="M15" s="75">
        <f t="shared" si="4"/>
        <v>0.38778420107505712</v>
      </c>
    </row>
    <row r="16" spans="1:16" x14ac:dyDescent="0.5">
      <c r="A16" s="76">
        <v>10</v>
      </c>
      <c r="B16" s="78">
        <v>13</v>
      </c>
      <c r="C16" s="39" t="s">
        <v>8</v>
      </c>
      <c r="D16" s="40">
        <f>VLOOKUP($D$4,All!$A$5:$CS$85,VLOOKUP($D$2,$K$2:$M$3,3)+$B16)</f>
        <v>8.3522751000781534E-2</v>
      </c>
      <c r="F16" s="40">
        <f>VLOOKUP($F$4,All!$A$5:$CS$85,VLOOKUP($D$2,$K$2:$M$3,3)+$B16)</f>
        <v>7.459067231514134E-2</v>
      </c>
      <c r="H16" s="41">
        <f t="shared" si="0"/>
        <v>11.974793105366674</v>
      </c>
      <c r="I16" s="50"/>
      <c r="J16" s="75">
        <f t="shared" si="1"/>
        <v>8.3622751000781537E-2</v>
      </c>
      <c r="K16" s="75">
        <f t="shared" si="2"/>
        <v>16</v>
      </c>
      <c r="L16" s="75" t="str">
        <f t="shared" si="3"/>
        <v>Antidepressants</v>
      </c>
      <c r="M16" s="75">
        <f t="shared" si="4"/>
        <v>0.35198873636043648</v>
      </c>
    </row>
    <row r="17" spans="1:15" x14ac:dyDescent="0.5">
      <c r="A17" s="76">
        <v>11</v>
      </c>
      <c r="B17" s="78">
        <v>14</v>
      </c>
      <c r="C17" s="39" t="s">
        <v>105</v>
      </c>
      <c r="D17" s="40">
        <f>VLOOKUP($D$4,All!$A$5:$CS$85,VLOOKUP($D$2,$K$2:$M$3,3)+$B17)</f>
        <v>0.11335230492963208</v>
      </c>
      <c r="F17" s="40">
        <f>VLOOKUP($F$4,All!$A$5:$CS$85,VLOOKUP($D$2,$K$2:$M$3,3)+$B17)</f>
        <v>0.34763498296467299</v>
      </c>
      <c r="H17" s="41">
        <f t="shared" si="0"/>
        <v>-67.393297428541288</v>
      </c>
      <c r="I17" s="50"/>
      <c r="J17" s="75">
        <f t="shared" si="1"/>
        <v>0.11346230492963208</v>
      </c>
      <c r="K17" s="75">
        <f t="shared" si="2"/>
        <v>15</v>
      </c>
      <c r="L17" s="75" t="str">
        <f t="shared" si="3"/>
        <v>Other Stimulants</v>
      </c>
      <c r="M17" s="75">
        <f t="shared" si="4"/>
        <v>0.31619327164581579</v>
      </c>
    </row>
    <row r="18" spans="1:15" x14ac:dyDescent="0.5">
      <c r="A18" s="76">
        <v>12</v>
      </c>
      <c r="B18" s="78">
        <v>15</v>
      </c>
      <c r="C18" s="39" t="s">
        <v>106</v>
      </c>
      <c r="D18" s="40">
        <f>VLOOKUP($D$4,All!$A$5:$CS$85,VLOOKUP($D$2,$K$2:$M$3,3)+$B18)</f>
        <v>2.278977920164182</v>
      </c>
      <c r="F18" s="40">
        <f>VLOOKUP($F$4,All!$A$5:$CS$85,VLOOKUP($D$2,$K$2:$M$3,3)+$B18)</f>
        <v>2.3955431163649359</v>
      </c>
      <c r="H18" s="41">
        <f t="shared" si="0"/>
        <v>-4.8659193568443548</v>
      </c>
      <c r="I18" s="50"/>
      <c r="J18" s="75">
        <f t="shared" si="1"/>
        <v>2.2790979201641819</v>
      </c>
      <c r="K18" s="75">
        <f t="shared" si="2"/>
        <v>3</v>
      </c>
      <c r="L18" s="75" t="str">
        <f t="shared" si="3"/>
        <v>Other Sedatives</v>
      </c>
      <c r="M18" s="75">
        <f t="shared" si="4"/>
        <v>0.31022736086004571</v>
      </c>
    </row>
    <row r="19" spans="1:15" x14ac:dyDescent="0.5">
      <c r="A19" s="76">
        <v>13</v>
      </c>
      <c r="B19" s="78">
        <v>16</v>
      </c>
      <c r="C19" s="39" t="s">
        <v>9</v>
      </c>
      <c r="D19" s="40">
        <f>VLOOKUP($D$4,All!$A$5:$CS$85,VLOOKUP($D$2,$K$2:$M$3,3)+$B19)</f>
        <v>4.7727286286160873E-2</v>
      </c>
      <c r="F19" s="40">
        <f>VLOOKUP($F$4,All!$A$5:$CS$85,VLOOKUP($D$2,$K$2:$M$3,3)+$B19)</f>
        <v>3.7598550272672872E-2</v>
      </c>
      <c r="H19" s="41">
        <f t="shared" si="0"/>
        <v>26.939166377512443</v>
      </c>
      <c r="I19" s="50"/>
      <c r="J19" s="75">
        <f t="shared" si="1"/>
        <v>4.7857286286160872E-2</v>
      </c>
      <c r="K19" s="75">
        <f t="shared" si="2"/>
        <v>18</v>
      </c>
      <c r="L19" s="75" t="str">
        <f t="shared" si="3"/>
        <v>Antipsychotics</v>
      </c>
      <c r="M19" s="75">
        <f t="shared" si="4"/>
        <v>0.31022736086004571</v>
      </c>
    </row>
    <row r="20" spans="1:15" x14ac:dyDescent="0.5">
      <c r="A20" s="76">
        <v>14</v>
      </c>
      <c r="B20" s="78">
        <v>17</v>
      </c>
      <c r="C20" s="39" t="s">
        <v>10</v>
      </c>
      <c r="D20" s="40">
        <f>VLOOKUP($D$4,All!$A$5:$CS$85,VLOOKUP($D$2,$K$2:$M$3,3)+$B20)</f>
        <v>0.21477278828772395</v>
      </c>
      <c r="F20" s="40">
        <f>VLOOKUP($F$4,All!$A$5:$CS$85,VLOOKUP($D$2,$K$2:$M$3,3)+$B20)</f>
        <v>0.16403883627029051</v>
      </c>
      <c r="H20" s="41">
        <f t="shared" si="0"/>
        <v>30.928012640761459</v>
      </c>
      <c r="I20" s="50"/>
      <c r="J20" s="75">
        <f t="shared" si="1"/>
        <v>0.21491278828772395</v>
      </c>
      <c r="K20" s="75">
        <f t="shared" si="2"/>
        <v>14</v>
      </c>
      <c r="L20" s="75" t="str">
        <f t="shared" si="3"/>
        <v>Opioids</v>
      </c>
      <c r="M20" s="75">
        <f t="shared" si="4"/>
        <v>0.21477278828772395</v>
      </c>
    </row>
    <row r="21" spans="1:15" x14ac:dyDescent="0.5">
      <c r="A21" s="76">
        <v>15</v>
      </c>
      <c r="B21" s="78">
        <v>18</v>
      </c>
      <c r="C21" s="39" t="s">
        <v>11</v>
      </c>
      <c r="D21" s="40">
        <f>VLOOKUP($D$4,All!$A$5:$CS$85,VLOOKUP($D$2,$K$2:$M$3,3)+$B21)</f>
        <v>0.31022736086004571</v>
      </c>
      <c r="F21" s="40">
        <f>VLOOKUP($F$4,All!$A$5:$CS$85,VLOOKUP($D$2,$K$2:$M$3,3)+$B21)</f>
        <v>0.19269257014744845</v>
      </c>
      <c r="H21" s="41">
        <f t="shared" si="0"/>
        <v>60.996015893430446</v>
      </c>
      <c r="I21" s="50"/>
      <c r="J21" s="75">
        <f t="shared" si="1"/>
        <v>0.31037736086004569</v>
      </c>
      <c r="K21" s="75">
        <f t="shared" si="2"/>
        <v>12</v>
      </c>
      <c r="L21" s="75" t="str">
        <f t="shared" si="3"/>
        <v>Heroin (any)</v>
      </c>
      <c r="M21" s="75">
        <f t="shared" si="4"/>
        <v>0.11335230492963208</v>
      </c>
    </row>
    <row r="22" spans="1:15" x14ac:dyDescent="0.5">
      <c r="A22" s="76">
        <v>16</v>
      </c>
      <c r="B22" s="78">
        <v>19</v>
      </c>
      <c r="C22" s="39" t="s">
        <v>12</v>
      </c>
      <c r="D22" s="40">
        <f>VLOOKUP($D$4,All!$A$5:$CS$85,VLOOKUP($D$2,$K$2:$M$3,3)+$B22)</f>
        <v>0.31619327164581579</v>
      </c>
      <c r="F22" s="40">
        <f>VLOOKUP($F$4,All!$A$5:$CS$85,VLOOKUP($D$2,$K$2:$M$3,3)+$B22)</f>
        <v>0.24848396732625336</v>
      </c>
      <c r="H22" s="41">
        <f t="shared" si="0"/>
        <v>27.248963000764459</v>
      </c>
      <c r="I22" s="50"/>
      <c r="J22" s="75">
        <f t="shared" si="1"/>
        <v>0.31635327164581578</v>
      </c>
      <c r="K22" s="75">
        <f t="shared" si="2"/>
        <v>11</v>
      </c>
      <c r="L22" s="75" t="str">
        <f t="shared" si="3"/>
        <v>Hallucinogens</v>
      </c>
      <c r="M22" s="75">
        <f t="shared" si="4"/>
        <v>8.3522751000781534E-2</v>
      </c>
    </row>
    <row r="23" spans="1:15" x14ac:dyDescent="0.5">
      <c r="A23" s="76">
        <v>17</v>
      </c>
      <c r="B23" s="78">
        <v>20</v>
      </c>
      <c r="C23" s="39" t="s">
        <v>185</v>
      </c>
      <c r="D23" s="40">
        <f>VLOOKUP($D$4,All!$A$5:$CS$85,VLOOKUP($D$2,$K$2:$M$3,3)+$B23)</f>
        <v>2.1298301505199291</v>
      </c>
      <c r="F23" s="40">
        <f>VLOOKUP($F$4,All!$A$5:$CS$85,VLOOKUP($D$2,$K$2:$M$3,3)+$B23)</f>
        <v>1.9862040609769649</v>
      </c>
      <c r="H23" s="41">
        <f t="shared" si="0"/>
        <v>7.2311849706076039</v>
      </c>
      <c r="I23" s="50"/>
      <c r="J23" s="75">
        <f t="shared" si="1"/>
        <v>2.1300001505199289</v>
      </c>
      <c r="K23" s="75">
        <f t="shared" si="2"/>
        <v>4</v>
      </c>
      <c r="L23" s="75" t="str">
        <f t="shared" si="3"/>
        <v>Pharmaco-therapy</v>
      </c>
      <c r="M23" s="75">
        <f t="shared" si="4"/>
        <v>5.9659107857701094E-2</v>
      </c>
    </row>
    <row r="24" spans="1:15" ht="16.149999999999999" thickBot="1" x14ac:dyDescent="0.55000000000000004">
      <c r="A24" s="76">
        <v>18</v>
      </c>
      <c r="B24" s="78">
        <v>21</v>
      </c>
      <c r="C24" s="33" t="s">
        <v>107</v>
      </c>
      <c r="D24" s="34">
        <f>VLOOKUP($D$4,All!$A$5:$CS$85,VLOOKUP($D$2,$K$2:$M$3,3)+$B24)</f>
        <v>5.9659107857701094E-2</v>
      </c>
      <c r="F24" s="34">
        <f>VLOOKUP($F$4,All!$A$5:$CS$85,VLOOKUP($D$2,$K$2:$M$3,3)+$B24)</f>
        <v>8.5961201631473874E-2</v>
      </c>
      <c r="H24" s="60">
        <f t="shared" si="0"/>
        <v>-30.597633902947351</v>
      </c>
      <c r="I24" s="50"/>
      <c r="J24" s="75">
        <f t="shared" si="1"/>
        <v>5.9839107857701093E-2</v>
      </c>
      <c r="K24" s="75">
        <f t="shared" si="2"/>
        <v>17</v>
      </c>
      <c r="L24" s="75" t="str">
        <f t="shared" si="3"/>
        <v>Inhalants</v>
      </c>
      <c r="M24" s="75">
        <f t="shared" si="4"/>
        <v>4.7727286286160873E-2</v>
      </c>
    </row>
    <row r="25" spans="1:15" ht="16.149999999999999" thickBot="1" x14ac:dyDescent="0.55000000000000004">
      <c r="B25" s="78">
        <v>22</v>
      </c>
      <c r="C25" s="57" t="s">
        <v>125</v>
      </c>
      <c r="D25" s="67" t="s">
        <v>195</v>
      </c>
      <c r="E25" s="59"/>
      <c r="F25" s="58"/>
      <c r="G25" s="59"/>
      <c r="H25" s="61"/>
      <c r="I25" s="50"/>
      <c r="J25" s="76" t="s">
        <v>132</v>
      </c>
      <c r="K25" s="76" t="s">
        <v>133</v>
      </c>
      <c r="L25" s="76"/>
      <c r="M25" s="76"/>
    </row>
    <row r="26" spans="1:15" x14ac:dyDescent="0.5">
      <c r="A26" s="76">
        <v>1</v>
      </c>
      <c r="B26" s="78">
        <v>23</v>
      </c>
      <c r="C26" s="33" t="s">
        <v>92</v>
      </c>
      <c r="D26" s="34">
        <f>VLOOKUP($D$4,All!$A$5:$CS$85,VLOOKUP($D$2,$K$2:$M$3,3)+$B26)</f>
        <v>11.174150901747415</v>
      </c>
      <c r="F26" s="34">
        <f>VLOOKUP($F$4,All!$A$5:$CS$85,VLOOKUP($D$2,$K$2:$M$3,3)+$B26)</f>
        <v>8.3624936874611411</v>
      </c>
      <c r="H26" s="41">
        <f t="shared" si="0"/>
        <v>33.622234220662179</v>
      </c>
      <c r="I26" s="50"/>
      <c r="J26" s="75">
        <f>D26+0.00001*A26</f>
        <v>11.174160901747415</v>
      </c>
      <c r="K26" s="75">
        <f>RANK(J26,J$26:J$41)</f>
        <v>1</v>
      </c>
      <c r="L26" s="75" t="str">
        <f>VLOOKUP(MATCH($A26,K$26:K$41,0),$A$26:$D$41,3)</f>
        <v>All AOD</v>
      </c>
      <c r="M26" s="75">
        <f>VLOOKUP(MATCH($A26,K$26:K$41,0),$A$26:$D$41,4)</f>
        <v>11.174150901747415</v>
      </c>
      <c r="O26" s="36"/>
    </row>
    <row r="27" spans="1:15" x14ac:dyDescent="0.5">
      <c r="A27" s="76">
        <v>2</v>
      </c>
      <c r="B27" s="78">
        <v>24</v>
      </c>
      <c r="C27" s="39" t="s">
        <v>93</v>
      </c>
      <c r="D27" s="40">
        <f>VLOOKUP($D$4,All!$A$5:$CS$85,VLOOKUP($D$2,$K$2:$M$3,3)+$B27)</f>
        <v>7.1352292997810514</v>
      </c>
      <c r="F27" s="40">
        <f>VLOOKUP($F$4,All!$A$5:$CS$85,VLOOKUP($D$2,$K$2:$M$3,3)+$B27)</f>
        <v>5.2748643533754329</v>
      </c>
      <c r="H27" s="41">
        <f t="shared" si="0"/>
        <v>35.268488851569316</v>
      </c>
      <c r="I27" s="50"/>
      <c r="J27" s="75">
        <f t="shared" ref="J27:J41" si="5">D27+0.00001*A27</f>
        <v>7.1352492997810515</v>
      </c>
      <c r="K27" s="75">
        <f t="shared" ref="K27:K41" si="6">RANK(J27,J$26:J$41)</f>
        <v>2</v>
      </c>
      <c r="L27" s="75" t="str">
        <f t="shared" ref="L27:L41" si="7">VLOOKUP(MATCH($A27,K$26:K$41,0),$A$26:$D$41,3)</f>
        <v>Alcohol</v>
      </c>
      <c r="M27" s="75">
        <f>VLOOKUP(MATCH($A27,K$26:K$41,0),$A$26:$D$41,4)</f>
        <v>7.1352292997810514</v>
      </c>
      <c r="O27" s="36"/>
    </row>
    <row r="28" spans="1:15" x14ac:dyDescent="0.5">
      <c r="A28" s="76">
        <v>3</v>
      </c>
      <c r="B28" s="78">
        <v>25</v>
      </c>
      <c r="C28" s="39" t="s">
        <v>94</v>
      </c>
      <c r="D28" s="40">
        <f>VLOOKUP($D$4,All!$A$5:$CS$85,VLOOKUP($D$2,$K$2:$M$3,3)+$B28)</f>
        <v>3.579546471462066E-2</v>
      </c>
      <c r="F28" s="40">
        <f>VLOOKUP($F$4,All!$A$5:$CS$85,VLOOKUP($D$2,$K$2:$M$3,3)+$B28)</f>
        <v>3.5627658524508568E-2</v>
      </c>
      <c r="H28" s="41">
        <f t="shared" si="0"/>
        <v>0.47099977113751929</v>
      </c>
      <c r="I28" s="50"/>
      <c r="J28" s="75">
        <f t="shared" si="5"/>
        <v>3.5825464714620663E-2</v>
      </c>
      <c r="K28" s="75">
        <f t="shared" si="6"/>
        <v>14</v>
      </c>
      <c r="L28" s="75" t="str">
        <f t="shared" si="7"/>
        <v>Pharmaceutical Drugs (any)</v>
      </c>
      <c r="M28" s="75">
        <f>VLOOKUP(MATCH($A28,K$26:K$41,0),$A$26:$D$41,4)</f>
        <v>2.3028415633072621</v>
      </c>
      <c r="O28" s="36"/>
    </row>
    <row r="29" spans="1:15" x14ac:dyDescent="0.5">
      <c r="A29" s="76">
        <v>4</v>
      </c>
      <c r="B29" s="78">
        <v>26</v>
      </c>
      <c r="C29" s="39" t="s">
        <v>2</v>
      </c>
      <c r="D29" s="40">
        <f>VLOOKUP($D$4,All!$A$5:$CS$85,VLOOKUP($D$2,$K$2:$M$3,3)+$B29)</f>
        <v>0.4295455765754479</v>
      </c>
      <c r="F29" s="40">
        <f>VLOOKUP($F$4,All!$A$5:$CS$85,VLOOKUP($D$2,$K$2:$M$3,3)+$B29)</f>
        <v>0.35097033823079721</v>
      </c>
      <c r="H29" s="41">
        <f t="shared" si="0"/>
        <v>22.387999721212854</v>
      </c>
      <c r="I29" s="50"/>
      <c r="J29" s="75">
        <f t="shared" si="5"/>
        <v>0.42958557657544788</v>
      </c>
      <c r="K29" s="75">
        <f t="shared" si="6"/>
        <v>9</v>
      </c>
      <c r="L29" s="75" t="str">
        <f t="shared" si="7"/>
        <v>Other Stimulants</v>
      </c>
      <c r="M29" s="75">
        <f t="shared" ref="M29:M41" si="8">VLOOKUP(MATCH($A29,K$26:K$41,0),$A$26:$D$41,4)</f>
        <v>1.6406254660867803</v>
      </c>
      <c r="O29" s="36"/>
    </row>
    <row r="30" spans="1:15" x14ac:dyDescent="0.5">
      <c r="A30" s="76">
        <v>5</v>
      </c>
      <c r="B30" s="78">
        <v>27</v>
      </c>
      <c r="C30" s="39" t="s">
        <v>3</v>
      </c>
      <c r="D30" s="40">
        <f>VLOOKUP($D$4,All!$A$5:$CS$85,VLOOKUP($D$2,$K$2:$M$3,3)+$B30)</f>
        <v>0.42357966578967776</v>
      </c>
      <c r="F30" s="40">
        <f>VLOOKUP($F$4,All!$A$5:$CS$85,VLOOKUP($D$2,$K$2:$M$3,3)+$B30)</f>
        <v>0.23499093920420547</v>
      </c>
      <c r="H30" s="41">
        <f t="shared" si="0"/>
        <v>80.253616256067644</v>
      </c>
      <c r="I30" s="50"/>
      <c r="J30" s="75">
        <f t="shared" si="5"/>
        <v>0.42362966578967776</v>
      </c>
      <c r="K30" s="75">
        <f t="shared" si="6"/>
        <v>10</v>
      </c>
      <c r="L30" s="75" t="str">
        <f t="shared" si="7"/>
        <v>Opioid</v>
      </c>
      <c r="M30" s="75">
        <f t="shared" si="8"/>
        <v>0.8232956884362751</v>
      </c>
      <c r="O30" s="36"/>
    </row>
    <row r="31" spans="1:15" x14ac:dyDescent="0.5">
      <c r="A31" s="76">
        <v>6</v>
      </c>
      <c r="B31" s="78">
        <v>28</v>
      </c>
      <c r="C31" s="39" t="s">
        <v>95</v>
      </c>
      <c r="D31" s="40">
        <f>VLOOKUP($D$4,All!$A$5:$CS$85,VLOOKUP($D$2,$K$2:$M$3,3)+$B31)</f>
        <v>0.30426145007427557</v>
      </c>
      <c r="F31" s="40">
        <f>VLOOKUP($F$4,All!$A$5:$CS$85,VLOOKUP($D$2,$K$2:$M$3,3)+$B31)</f>
        <v>0.24105522150624947</v>
      </c>
      <c r="H31" s="41">
        <f t="shared" si="0"/>
        <v>26.220642794243499</v>
      </c>
      <c r="I31" s="50"/>
      <c r="J31" s="75">
        <f t="shared" si="5"/>
        <v>0.30432145007427558</v>
      </c>
      <c r="K31" s="75">
        <f t="shared" si="6"/>
        <v>11</v>
      </c>
      <c r="L31" s="75" t="str">
        <f t="shared" si="7"/>
        <v>Cannabis</v>
      </c>
      <c r="M31" s="75">
        <f t="shared" si="8"/>
        <v>0.81136386686473494</v>
      </c>
      <c r="O31" s="36"/>
    </row>
    <row r="32" spans="1:15" x14ac:dyDescent="0.5">
      <c r="A32" s="76">
        <v>7</v>
      </c>
      <c r="B32" s="78">
        <v>29</v>
      </c>
      <c r="C32" s="39" t="s">
        <v>5</v>
      </c>
      <c r="D32" s="40">
        <f>VLOOKUP($D$4,All!$A$5:$CS$85,VLOOKUP($D$2,$K$2:$M$3,3)+$B32)</f>
        <v>0.47130695207583861</v>
      </c>
      <c r="F32" s="40">
        <f>VLOOKUP($F$4,All!$A$5:$CS$85,VLOOKUP($D$2,$K$2:$M$3,3)+$B32)</f>
        <v>0.32595517373486566</v>
      </c>
      <c r="H32" s="41">
        <f t="shared" si="0"/>
        <v>44.592566724896713</v>
      </c>
      <c r="I32" s="50"/>
      <c r="J32" s="75">
        <f t="shared" si="5"/>
        <v>0.47137695207583863</v>
      </c>
      <c r="K32" s="75">
        <f t="shared" si="6"/>
        <v>8</v>
      </c>
      <c r="L32" s="75" t="str">
        <f t="shared" si="7"/>
        <v>Other Sedatives</v>
      </c>
      <c r="M32" s="75">
        <f t="shared" si="8"/>
        <v>0.66221609722048214</v>
      </c>
      <c r="O32" s="36"/>
    </row>
    <row r="33" spans="1:15" x14ac:dyDescent="0.5">
      <c r="A33" s="76">
        <v>8</v>
      </c>
      <c r="B33" s="78">
        <v>30</v>
      </c>
      <c r="C33" s="39" t="s">
        <v>6</v>
      </c>
      <c r="D33" s="40">
        <f>VLOOKUP($D$4,All!$A$5:$CS$85,VLOOKUP($D$2,$K$2:$M$3,3)+$B33)</f>
        <v>0.81136386686473494</v>
      </c>
      <c r="F33" s="40">
        <f>VLOOKUP($F$4,All!$A$5:$CS$85,VLOOKUP($D$2,$K$2:$M$3,3)+$B33)</f>
        <v>0.9425410767951905</v>
      </c>
      <c r="H33" s="41">
        <f t="shared" si="0"/>
        <v>-13.917399799325638</v>
      </c>
      <c r="I33" s="50"/>
      <c r="J33" s="75">
        <f t="shared" si="5"/>
        <v>0.81144386686473491</v>
      </c>
      <c r="K33" s="75">
        <f t="shared" si="6"/>
        <v>6</v>
      </c>
      <c r="L33" s="75" t="str">
        <f t="shared" si="7"/>
        <v>Benzodiazepines</v>
      </c>
      <c r="M33" s="75">
        <f t="shared" si="8"/>
        <v>0.47130695207583861</v>
      </c>
      <c r="O33" s="36"/>
    </row>
    <row r="34" spans="1:15" x14ac:dyDescent="0.5">
      <c r="A34" s="76">
        <v>9</v>
      </c>
      <c r="B34" s="78">
        <v>31</v>
      </c>
      <c r="C34" s="39" t="s">
        <v>8</v>
      </c>
      <c r="D34" s="40">
        <f>VLOOKUP($D$4,All!$A$5:$CS$85,VLOOKUP($D$2,$K$2:$M$3,3)+$B34)</f>
        <v>5.9659107857701094E-2</v>
      </c>
      <c r="F34" s="40">
        <f>VLOOKUP($F$4,All!$A$5:$CS$85,VLOOKUP($D$2,$K$2:$M$3,3)+$B34)</f>
        <v>3.7143729100019576E-2</v>
      </c>
      <c r="H34" s="41">
        <f t="shared" si="0"/>
        <v>60.616904396036134</v>
      </c>
      <c r="I34" s="50"/>
      <c r="J34" s="75">
        <f t="shared" si="5"/>
        <v>5.9749107857701093E-2</v>
      </c>
      <c r="K34" s="75">
        <f t="shared" si="6"/>
        <v>12</v>
      </c>
      <c r="L34" s="75" t="str">
        <f t="shared" si="7"/>
        <v>Analgesics</v>
      </c>
      <c r="M34" s="75">
        <f t="shared" si="8"/>
        <v>0.4295455765754479</v>
      </c>
      <c r="O34" s="36"/>
    </row>
    <row r="35" spans="1:15" x14ac:dyDescent="0.5">
      <c r="A35" s="76">
        <v>10</v>
      </c>
      <c r="B35" s="78">
        <v>32</v>
      </c>
      <c r="C35" s="39" t="s">
        <v>96</v>
      </c>
      <c r="D35" s="40">
        <f>VLOOKUP($D$4,All!$A$5:$CS$85,VLOOKUP($D$2,$K$2:$M$3,3)+$B35)</f>
        <v>5.3693197071930987E-2</v>
      </c>
      <c r="F35" s="40">
        <f>VLOOKUP($F$4,All!$A$5:$CS$85,VLOOKUP($D$2,$K$2:$M$3,3)+$B35)</f>
        <v>6.5494248862075319E-2</v>
      </c>
      <c r="H35" s="41">
        <f t="shared" si="0"/>
        <v>-18.018455047856534</v>
      </c>
      <c r="I35" s="50"/>
      <c r="J35" s="75">
        <f t="shared" si="5"/>
        <v>5.379319707193099E-2</v>
      </c>
      <c r="K35" s="75">
        <f t="shared" si="6"/>
        <v>13</v>
      </c>
      <c r="L35" s="75" t="str">
        <f t="shared" si="7"/>
        <v>Antidepressants</v>
      </c>
      <c r="M35" s="75">
        <f t="shared" si="8"/>
        <v>0.42357966578967776</v>
      </c>
      <c r="O35" s="36"/>
    </row>
    <row r="36" spans="1:15" x14ac:dyDescent="0.5">
      <c r="A36" s="76">
        <v>11</v>
      </c>
      <c r="B36" s="78">
        <v>33</v>
      </c>
      <c r="C36" s="39" t="s">
        <v>9</v>
      </c>
      <c r="D36" s="40">
        <f>VLOOKUP($D$4,All!$A$5:$CS$85,VLOOKUP($D$2,$K$2:$M$3,3)+$B36)</f>
        <v>1.789773235731033E-2</v>
      </c>
      <c r="F36" s="40">
        <f>VLOOKUP($F$4,All!$A$5:$CS$85,VLOOKUP($D$2,$K$2:$M$3,3)+$B36)</f>
        <v>2.1528202172256244E-2</v>
      </c>
      <c r="H36" s="41">
        <f t="shared" si="0"/>
        <v>-16.863785400643259</v>
      </c>
      <c r="I36" s="50"/>
      <c r="J36" s="75">
        <f t="shared" si="5"/>
        <v>1.8007732357310329E-2</v>
      </c>
      <c r="K36" s="75">
        <f t="shared" si="6"/>
        <v>16</v>
      </c>
      <c r="L36" s="75" t="str">
        <f t="shared" si="7"/>
        <v>Anti-psychotics</v>
      </c>
      <c r="M36" s="75">
        <f t="shared" si="8"/>
        <v>0.30426145007427557</v>
      </c>
      <c r="O36" s="36"/>
    </row>
    <row r="37" spans="1:15" x14ac:dyDescent="0.5">
      <c r="A37" s="76">
        <v>12</v>
      </c>
      <c r="B37" s="78">
        <v>34</v>
      </c>
      <c r="C37" s="39" t="s">
        <v>97</v>
      </c>
      <c r="D37" s="40">
        <f>VLOOKUP($D$4,All!$A$5:$CS$85,VLOOKUP($D$2,$K$2:$M$3,3)+$B37)</f>
        <v>0.8232956884362751</v>
      </c>
      <c r="F37" s="40">
        <f>VLOOKUP($F$4,All!$A$5:$CS$85,VLOOKUP($D$2,$K$2:$M$3,3)+$B37)</f>
        <v>0.77152831587754944</v>
      </c>
      <c r="H37" s="41">
        <f t="shared" si="0"/>
        <v>6.7097177761835702</v>
      </c>
      <c r="I37" s="50"/>
      <c r="J37" s="75">
        <f t="shared" si="5"/>
        <v>0.82341568843627511</v>
      </c>
      <c r="K37" s="75">
        <f t="shared" si="6"/>
        <v>5</v>
      </c>
      <c r="L37" s="75" t="str">
        <f t="shared" si="7"/>
        <v>Hallucinogens</v>
      </c>
      <c r="M37" s="75">
        <f t="shared" si="8"/>
        <v>5.9659107857701094E-2</v>
      </c>
      <c r="O37" s="36"/>
    </row>
    <row r="38" spans="1:15" x14ac:dyDescent="0.5">
      <c r="A38" s="76">
        <v>13</v>
      </c>
      <c r="B38" s="78">
        <v>35</v>
      </c>
      <c r="C38" s="39" t="s">
        <v>11</v>
      </c>
      <c r="D38" s="40">
        <f>VLOOKUP($D$4,All!$A$5:$CS$85,VLOOKUP($D$2,$K$2:$M$3,3)+$B38)</f>
        <v>0.66221609722048214</v>
      </c>
      <c r="F38" s="40">
        <f>VLOOKUP($F$4,All!$A$5:$CS$85,VLOOKUP($D$2,$K$2:$M$3,3)+$B38)</f>
        <v>0.48787151119944078</v>
      </c>
      <c r="H38" s="41">
        <f t="shared" si="0"/>
        <v>35.735758702616614</v>
      </c>
      <c r="I38" s="50"/>
      <c r="J38" s="75">
        <f t="shared" si="5"/>
        <v>0.6623460972204821</v>
      </c>
      <c r="K38" s="75">
        <f t="shared" si="6"/>
        <v>7</v>
      </c>
      <c r="L38" s="75" t="str">
        <f t="shared" si="7"/>
        <v>Heroin</v>
      </c>
      <c r="M38" s="75">
        <f t="shared" si="8"/>
        <v>5.3693197071930987E-2</v>
      </c>
      <c r="O38" s="36"/>
    </row>
    <row r="39" spans="1:15" x14ac:dyDescent="0.5">
      <c r="A39" s="76">
        <v>14</v>
      </c>
      <c r="B39" s="78">
        <v>36</v>
      </c>
      <c r="C39" s="39" t="s">
        <v>12</v>
      </c>
      <c r="D39" s="40">
        <f>VLOOKUP($D$4,All!$A$5:$CS$85,VLOOKUP($D$2,$K$2:$M$3,3)+$B39)</f>
        <v>1.6406254660867803</v>
      </c>
      <c r="F39" s="40">
        <f>VLOOKUP($F$4,All!$A$5:$CS$85,VLOOKUP($D$2,$K$2:$M$3,3)+$B39)</f>
        <v>1.105215449547521</v>
      </c>
      <c r="H39" s="41">
        <f t="shared" si="0"/>
        <v>48.443949707584885</v>
      </c>
      <c r="I39" s="50"/>
      <c r="J39" s="75">
        <f t="shared" si="5"/>
        <v>1.6407654660867803</v>
      </c>
      <c r="K39" s="75">
        <f t="shared" si="6"/>
        <v>4</v>
      </c>
      <c r="L39" s="75" t="str">
        <f t="shared" si="7"/>
        <v>Amphetamines</v>
      </c>
      <c r="M39" s="75">
        <f t="shared" si="8"/>
        <v>3.579546471462066E-2</v>
      </c>
      <c r="O39" s="36"/>
    </row>
    <row r="40" spans="1:15" x14ac:dyDescent="0.5">
      <c r="A40" s="76">
        <v>15</v>
      </c>
      <c r="B40" s="78">
        <v>37</v>
      </c>
      <c r="C40" s="39" t="s">
        <v>185</v>
      </c>
      <c r="D40" s="40">
        <f>VLOOKUP($D$4,All!$A$5:$CS$85,VLOOKUP($D$2,$K$2:$M$3,3)+$B40)</f>
        <v>2.3028415633072621</v>
      </c>
      <c r="F40" s="40">
        <f>VLOOKUP($F$4,All!$A$5:$CS$85,VLOOKUP($D$2,$K$2:$M$3,3)+$B40)</f>
        <v>1.6552458543429132</v>
      </c>
      <c r="H40" s="41">
        <f t="shared" si="0"/>
        <v>39.1238381455682</v>
      </c>
      <c r="I40" s="50"/>
      <c r="J40" s="75">
        <f t="shared" si="5"/>
        <v>2.3029915633072622</v>
      </c>
      <c r="K40" s="75">
        <f t="shared" si="6"/>
        <v>3</v>
      </c>
      <c r="L40" s="75" t="str">
        <f t="shared" si="7"/>
        <v>Pharmaco-therapy</v>
      </c>
      <c r="M40" s="75">
        <f t="shared" si="8"/>
        <v>1.789773235731033E-2</v>
      </c>
      <c r="O40" s="36"/>
    </row>
    <row r="41" spans="1:15" x14ac:dyDescent="0.5">
      <c r="A41" s="76">
        <v>16</v>
      </c>
      <c r="B41" s="78">
        <v>38</v>
      </c>
      <c r="C41" s="33" t="s">
        <v>107</v>
      </c>
      <c r="D41" s="34">
        <f>VLOOKUP($D$4,All!$A$5:$CS$85,VLOOKUP($D$2,$K$2:$M$3,3)+$B41)</f>
        <v>1.789773235731033E-2</v>
      </c>
      <c r="F41" s="34">
        <f>VLOOKUP($F$4,All!$A$5:$CS$85,VLOOKUP($D$2,$K$2:$M$3,3)+$B41)</f>
        <v>1.5918741042865531E-2</v>
      </c>
      <c r="H41" s="60">
        <f t="shared" si="0"/>
        <v>12.431833077225317</v>
      </c>
      <c r="I41" s="50"/>
      <c r="J41" s="75">
        <f t="shared" si="5"/>
        <v>1.8057732357310331E-2</v>
      </c>
      <c r="K41" s="75">
        <f t="shared" si="6"/>
        <v>15</v>
      </c>
      <c r="L41" s="75" t="str">
        <f t="shared" si="7"/>
        <v>Inhalants</v>
      </c>
      <c r="M41" s="75">
        <f t="shared" si="8"/>
        <v>1.789773235731033E-2</v>
      </c>
      <c r="O41" s="36"/>
    </row>
    <row r="42" spans="1:15" ht="16.149999999999999" thickBot="1" x14ac:dyDescent="0.55000000000000004">
      <c r="B42" s="78">
        <v>39</v>
      </c>
      <c r="C42" s="57" t="s">
        <v>124</v>
      </c>
      <c r="D42" s="117" t="s">
        <v>194</v>
      </c>
      <c r="E42" s="117"/>
      <c r="F42" s="117"/>
      <c r="G42" s="117"/>
      <c r="H42" s="117"/>
      <c r="I42" s="50"/>
      <c r="J42" s="75"/>
      <c r="K42" s="75"/>
      <c r="L42" s="75"/>
      <c r="M42" s="75"/>
    </row>
    <row r="43" spans="1:15" ht="16.149999999999999" thickBot="1" x14ac:dyDescent="0.55000000000000004">
      <c r="B43" s="78">
        <v>40</v>
      </c>
      <c r="C43" s="33" t="s">
        <v>127</v>
      </c>
      <c r="D43" s="34">
        <f>VLOOKUP($D$4,All!$A$5:$CS$85,VLOOKUP($D$2,$K$2:$M$3,3)+$B43)</f>
        <v>0.13721594807271253</v>
      </c>
      <c r="F43" s="34">
        <f>VLOOKUP($F$4,All!$A$5:$CS$85,VLOOKUP($D$2,$K$2:$M$3,3)+$B43)</f>
        <v>0.12765314245802645</v>
      </c>
      <c r="H43" s="60">
        <f t="shared" si="0"/>
        <v>7.4912418374897651</v>
      </c>
      <c r="I43" s="50"/>
      <c r="J43" s="75"/>
      <c r="K43" s="75"/>
      <c r="L43" s="75"/>
      <c r="M43" s="75"/>
    </row>
    <row r="44" spans="1:15" ht="16.149999999999999" thickBot="1" x14ac:dyDescent="0.55000000000000004">
      <c r="B44" s="78">
        <v>41</v>
      </c>
      <c r="C44" s="57" t="s">
        <v>184</v>
      </c>
      <c r="D44" s="67" t="s">
        <v>195</v>
      </c>
      <c r="E44" s="59"/>
      <c r="F44" s="58"/>
      <c r="G44" s="59"/>
      <c r="H44" s="61"/>
      <c r="I44" s="50"/>
      <c r="J44" s="50"/>
      <c r="K44" s="50"/>
      <c r="L44" s="50"/>
      <c r="M44" s="50"/>
    </row>
    <row r="45" spans="1:15" x14ac:dyDescent="0.5">
      <c r="B45" s="78">
        <v>42</v>
      </c>
      <c r="C45" s="33" t="s">
        <v>93</v>
      </c>
      <c r="D45" s="34">
        <f>VLOOKUP($D$4,All!$A$5:$CS$85,VLOOKUP($D$2,$K$2:$M$3,3)+$B45)</f>
        <v>1.9508528269468257</v>
      </c>
      <c r="F45" s="34">
        <f>VLOOKUP($F$4,All!$A$5:$CS$85,VLOOKUP($D$2,$K$2:$M$3,3)+$B45)</f>
        <v>1.3941785012399184</v>
      </c>
      <c r="H45" s="41">
        <f t="shared" si="0"/>
        <v>39.928482989217429</v>
      </c>
      <c r="I45" s="50"/>
      <c r="J45" s="50"/>
      <c r="K45" s="50"/>
    </row>
    <row r="46" spans="1:15" x14ac:dyDescent="0.5">
      <c r="B46" s="78">
        <v>43</v>
      </c>
      <c r="C46" s="39" t="s">
        <v>100</v>
      </c>
      <c r="D46" s="40">
        <f>VLOOKUP($D$4,All!$A$5:$CS$85,VLOOKUP($D$2,$K$2:$M$3,3)+$B46)</f>
        <v>1.1931821571540218E-2</v>
      </c>
      <c r="F46" s="40">
        <f>VLOOKUP($F$4,All!$A$5:$CS$85,VLOOKUP($D$2,$K$2:$M$3,3)+$B46)</f>
        <v>1.5615526927763329E-2</v>
      </c>
      <c r="H46" s="41">
        <f t="shared" si="0"/>
        <v>-23.590016355283772</v>
      </c>
      <c r="I46" s="50"/>
      <c r="J46" s="50"/>
      <c r="K46" s="50"/>
    </row>
    <row r="47" spans="1:15" x14ac:dyDescent="0.5">
      <c r="B47" s="78">
        <v>44</v>
      </c>
      <c r="C47" s="33" t="s">
        <v>99</v>
      </c>
      <c r="D47" s="34">
        <f>VLOOKUP($D$4,All!$A$5:$CS$85,VLOOKUP($D$2,$K$2:$M$3,3)+$B47)</f>
        <v>1.9627846485183662</v>
      </c>
      <c r="F47" s="34">
        <f>VLOOKUP($F$4,All!$A$5:$CS$85,VLOOKUP($D$2,$K$2:$M$3,3)+$B47)</f>
        <v>1.4097940281676817</v>
      </c>
      <c r="H47" s="41">
        <f t="shared" si="0"/>
        <v>39.224922882487299</v>
      </c>
      <c r="I47" s="50"/>
      <c r="J47" s="50"/>
      <c r="K47" s="50"/>
    </row>
    <row r="48" spans="1:15" ht="16.5" customHeight="1" thickBot="1" x14ac:dyDescent="0.55000000000000004">
      <c r="B48" s="78">
        <v>45</v>
      </c>
      <c r="C48" s="57" t="s">
        <v>123</v>
      </c>
      <c r="D48" s="67" t="s">
        <v>196</v>
      </c>
      <c r="E48" s="59"/>
      <c r="F48" s="58"/>
      <c r="G48" s="59"/>
      <c r="H48" s="59"/>
    </row>
    <row r="49" spans="2:8" ht="16.149999999999999" thickBot="1" x14ac:dyDescent="0.55000000000000004">
      <c r="B49" s="78">
        <v>46</v>
      </c>
      <c r="C49" s="33" t="s">
        <v>101</v>
      </c>
      <c r="D49" s="34">
        <f>VLOOKUP($D$4,All!$A$5:$CS$85,VLOOKUP($D$2,$K$2:$M$3,3)+$B49)</f>
        <v>0.63238654329163158</v>
      </c>
      <c r="F49" s="34">
        <f>VLOOKUP($F$4,All!$A$5:$CS$85,VLOOKUP($D$2,$K$2:$M$3,3)+$B49)</f>
        <v>0.81670721902777732</v>
      </c>
      <c r="H49" s="60">
        <f t="shared" si="0"/>
        <v>-22.568757988396911</v>
      </c>
    </row>
    <row r="50" spans="2:8" ht="16.149999999999999" thickBot="1" x14ac:dyDescent="0.55000000000000004">
      <c r="B50" s="78">
        <v>47</v>
      </c>
      <c r="C50" s="57" t="s">
        <v>129</v>
      </c>
      <c r="D50" s="113" t="s">
        <v>130</v>
      </c>
      <c r="E50" s="113"/>
      <c r="F50" s="113"/>
      <c r="G50" s="113"/>
      <c r="H50" s="113"/>
    </row>
    <row r="51" spans="2:8" ht="16.149999999999999" thickBot="1" x14ac:dyDescent="0.55000000000000004">
      <c r="B51" s="78">
        <v>48</v>
      </c>
      <c r="C51" s="54" t="s">
        <v>102</v>
      </c>
      <c r="D51" s="55">
        <f>VLOOKUP($D$4,All!$A$5:$CS$85,VLOOKUP($D$2,$K$2:$M$3,3)+$B51)</f>
        <v>1.7838073249452628</v>
      </c>
      <c r="E51" s="56"/>
      <c r="F51" s="55">
        <f>VLOOKUP($F$4,All!$A$5:$CS$85,VLOOKUP($D$2,$K$2:$M$3,3)+$B51)</f>
        <v>1.2609158976525012</v>
      </c>
      <c r="G51" s="56"/>
      <c r="H51" s="41">
        <f t="shared" si="0"/>
        <v>41.469175562482</v>
      </c>
    </row>
    <row r="52" spans="2:8" ht="16.149999999999999" thickBot="1" x14ac:dyDescent="0.55000000000000004">
      <c r="B52" s="77">
        <v>49</v>
      </c>
      <c r="C52" s="57" t="s">
        <v>189</v>
      </c>
      <c r="D52" s="113" t="s">
        <v>190</v>
      </c>
      <c r="E52" s="113"/>
      <c r="F52" s="113"/>
      <c r="G52" s="113"/>
      <c r="H52" s="113"/>
    </row>
    <row r="53" spans="2:8" x14ac:dyDescent="0.5">
      <c r="B53" s="77">
        <v>50</v>
      </c>
      <c r="C53" s="63" t="s">
        <v>191</v>
      </c>
      <c r="D53" s="64">
        <f>VLOOKUP($D$4,All!$A$5:$CU$85,VLOOKUP($D$2,$K$2:$M$3,3)+$B53)</f>
        <v>460.73124800132655</v>
      </c>
      <c r="E53" s="65"/>
      <c r="F53" s="64">
        <f>VLOOKUP($F$4,All!$A$5:$CU$85,VLOOKUP($D$2,$K$2:$M$3,3)+$B53)</f>
        <v>549.28792967250888</v>
      </c>
      <c r="G53" s="65"/>
      <c r="H53" s="66">
        <f t="shared" ref="H53" si="9">IF(OR(D53=0,F53=0),"n.a",(D53-F53)/F53*100)</f>
        <v>-16.122087686139533</v>
      </c>
    </row>
  </sheetData>
  <mergeCells count="6">
    <mergeCell ref="H5:H6"/>
    <mergeCell ref="D50:H50"/>
    <mergeCell ref="C1:H1"/>
    <mergeCell ref="J5:P5"/>
    <mergeCell ref="D52:H52"/>
    <mergeCell ref="D42:H42"/>
  </mergeCells>
  <pageMargins left="0.39370078740157483" right="0.39370078740157483" top="0.39370078740157483" bottom="0.39370078740157483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2" r:id="rId4" name="Drop Down 2">
              <controlPr defaultSize="0" autoLine="0" autoPict="0">
                <anchor moveWithCells="1">
                  <from>
                    <xdr:col>5</xdr:col>
                    <xdr:colOff>9525</xdr:colOff>
                    <xdr:row>3</xdr:row>
                    <xdr:rowOff>4763</xdr:rowOff>
                  </from>
                  <to>
                    <xdr:col>6</xdr:col>
                    <xdr:colOff>23813</xdr:colOff>
                    <xdr:row>4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Drop Down 3">
              <controlPr defaultSize="0" autoLine="0" autoPict="0">
                <anchor moveWithCells="1">
                  <from>
                    <xdr:col>4</xdr:col>
                    <xdr:colOff>3043238</xdr:colOff>
                    <xdr:row>3</xdr:row>
                    <xdr:rowOff>4763</xdr:rowOff>
                  </from>
                  <to>
                    <xdr:col>6</xdr:col>
                    <xdr:colOff>14288</xdr:colOff>
                    <xdr:row>4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6" name="Drop Down 4">
              <controlPr defaultSize="0" autoLine="0" autoPict="0">
                <anchor moveWithCells="1">
                  <from>
                    <xdr:col>2</xdr:col>
                    <xdr:colOff>3038475</xdr:colOff>
                    <xdr:row>1</xdr:row>
                    <xdr:rowOff>4763</xdr:rowOff>
                  </from>
                  <to>
                    <xdr:col>3</xdr:col>
                    <xdr:colOff>1338263</xdr:colOff>
                    <xdr:row>2</xdr:row>
                    <xdr:rowOff>4763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9A19-EB94-4423-A245-3039A5EE3B16}">
  <sheetPr>
    <tabColor theme="8" tint="-0.499984740745262"/>
    <pageSetUpPr fitToPage="1"/>
  </sheetPr>
  <dimension ref="A1:R91"/>
  <sheetViews>
    <sheetView topLeftCell="A74" zoomScale="90" zoomScaleNormal="90" workbookViewId="0">
      <selection activeCell="H47" sqref="H47"/>
    </sheetView>
  </sheetViews>
  <sheetFormatPr defaultRowHeight="15.75" x14ac:dyDescent="0.5"/>
  <cols>
    <col min="1" max="1" width="4.1875" style="27" customWidth="1"/>
    <col min="2" max="2" width="1.9375" style="27" bestFit="1" customWidth="1"/>
    <col min="3" max="3" width="20.875" style="27" customWidth="1"/>
    <col min="4" max="6" width="9" style="27"/>
    <col min="7" max="7" width="14.6875" style="27" bestFit="1" customWidth="1"/>
    <col min="8" max="17" width="9" style="27"/>
    <col min="18" max="18" width="63.6875" style="36" customWidth="1"/>
    <col min="19" max="16384" width="9" style="27"/>
  </cols>
  <sheetData>
    <row r="1" spans="1:18" ht="38.65" customHeight="1" x14ac:dyDescent="0.6">
      <c r="B1" s="118" t="s">
        <v>134</v>
      </c>
      <c r="C1" s="118"/>
      <c r="D1" s="118"/>
      <c r="E1" s="118"/>
      <c r="F1" s="118"/>
      <c r="G1" s="118"/>
      <c r="H1" s="118"/>
      <c r="I1" s="118"/>
    </row>
    <row r="2" spans="1:18" x14ac:dyDescent="0.5">
      <c r="B2" s="119" t="s">
        <v>138</v>
      </c>
      <c r="C2" s="119"/>
      <c r="D2" s="119"/>
      <c r="E2" s="119"/>
      <c r="F2" s="119"/>
      <c r="G2" s="119"/>
      <c r="H2" s="119"/>
      <c r="I2" s="119"/>
    </row>
    <row r="3" spans="1:18" x14ac:dyDescent="0.5">
      <c r="B3" s="35" t="s">
        <v>135</v>
      </c>
    </row>
    <row r="4" spans="1:18" x14ac:dyDescent="0.5">
      <c r="A4" s="42"/>
      <c r="B4" s="43">
        <v>48</v>
      </c>
      <c r="C4" s="42"/>
      <c r="D4" s="42"/>
      <c r="E4" s="42"/>
      <c r="F4" s="42"/>
      <c r="G4" s="42"/>
      <c r="H4" s="42"/>
      <c r="I4" s="42"/>
      <c r="J4" s="42"/>
    </row>
    <row r="5" spans="1:18" x14ac:dyDescent="0.5">
      <c r="A5" s="49"/>
      <c r="B5" s="49"/>
      <c r="C5" s="49"/>
      <c r="D5" s="49"/>
      <c r="E5" s="49"/>
      <c r="F5" s="49"/>
      <c r="G5" s="49"/>
      <c r="H5" s="49"/>
      <c r="I5" s="49"/>
      <c r="J5" s="42"/>
    </row>
    <row r="6" spans="1:18" x14ac:dyDescent="0.5">
      <c r="A6" s="49"/>
      <c r="B6" s="49"/>
      <c r="C6" s="49"/>
      <c r="D6" s="49"/>
      <c r="E6" s="49"/>
      <c r="F6" s="49"/>
      <c r="G6" s="49"/>
      <c r="H6" s="49"/>
      <c r="I6" s="49"/>
      <c r="J6" s="42"/>
    </row>
    <row r="7" spans="1:18" x14ac:dyDescent="0.5">
      <c r="A7" s="49"/>
      <c r="B7" s="49"/>
      <c r="C7" s="49"/>
      <c r="D7" s="49"/>
      <c r="E7" s="49"/>
      <c r="F7" s="49"/>
      <c r="G7" s="49"/>
      <c r="H7" s="49"/>
      <c r="I7" s="49"/>
      <c r="J7" s="42"/>
      <c r="R7" s="53"/>
    </row>
    <row r="8" spans="1:18" x14ac:dyDescent="0.5">
      <c r="A8" s="49"/>
      <c r="B8" s="49"/>
      <c r="C8" s="49"/>
      <c r="D8" s="49"/>
      <c r="E8" s="49" t="s">
        <v>132</v>
      </c>
      <c r="F8" s="49" t="s">
        <v>133</v>
      </c>
      <c r="G8" s="49"/>
      <c r="H8" s="49"/>
      <c r="I8" s="49"/>
      <c r="J8" s="49"/>
      <c r="K8" s="49"/>
      <c r="L8" s="49"/>
      <c r="R8" s="52" t="s">
        <v>183</v>
      </c>
    </row>
    <row r="9" spans="1:18" x14ac:dyDescent="0.5">
      <c r="A9" s="49"/>
      <c r="B9" s="69">
        <v>1</v>
      </c>
      <c r="C9" s="70" t="s">
        <v>13</v>
      </c>
      <c r="D9" s="71">
        <f>VLOOKUP($B9,All!$A$5:$CU$85,Comparison!$B$4+51)</f>
        <v>300.62437369922145</v>
      </c>
      <c r="E9" s="71">
        <f>D9+0.0001*B9</f>
        <v>300.62447369922143</v>
      </c>
      <c r="F9" s="72">
        <f>RANK(E9,E$9:E$87)</f>
        <v>60</v>
      </c>
      <c r="G9" s="73" t="str">
        <f>VLOOKUP(MATCH(B9,F$9:F$87,0),$B$9:$D$87,2)</f>
        <v xml:space="preserve">Melbourne </v>
      </c>
      <c r="H9" s="74">
        <f>VLOOKUP(MATCH(B9,F$9:F$87,0),$B$9:$D$87,3)</f>
        <v>1701.1689414223208</v>
      </c>
      <c r="I9" s="49"/>
      <c r="J9" s="69"/>
      <c r="K9" s="70"/>
      <c r="L9" s="72"/>
      <c r="R9" s="51" t="s">
        <v>139</v>
      </c>
    </row>
    <row r="10" spans="1:18" x14ac:dyDescent="0.5">
      <c r="A10" s="49"/>
      <c r="B10" s="69">
        <v>2</v>
      </c>
      <c r="C10" s="70" t="s">
        <v>14</v>
      </c>
      <c r="D10" s="71">
        <f>VLOOKUP($B10,All!$A$5:$CU$85,Comparison!$B$4+51)</f>
        <v>1186.7948182198077</v>
      </c>
      <c r="E10" s="71">
        <f t="shared" ref="E10:E73" si="0">D10+0.0001*B10</f>
        <v>1186.7950182198076</v>
      </c>
      <c r="F10" s="72">
        <f t="shared" ref="F10:F73" si="1">RANK(E10,E$9:E$87)</f>
        <v>4</v>
      </c>
      <c r="G10" s="73" t="str">
        <f t="shared" ref="G10:G73" si="2">VLOOKUP(MATCH(B10,F$9:F$87,0),$B$9:$D$87,2)</f>
        <v xml:space="preserve">Latrobe </v>
      </c>
      <c r="H10" s="74">
        <f t="shared" ref="H10:H73" si="3">VLOOKUP(MATCH(B10,F$9:F$87,0),$B$9:$D$87,3)</f>
        <v>1538.5628663636962</v>
      </c>
      <c r="I10" s="49"/>
      <c r="J10" s="69"/>
      <c r="K10" s="70"/>
      <c r="L10" s="72"/>
      <c r="R10" s="51" t="s">
        <v>140</v>
      </c>
    </row>
    <row r="11" spans="1:18" x14ac:dyDescent="0.5">
      <c r="A11" s="49"/>
      <c r="B11" s="69">
        <v>3</v>
      </c>
      <c r="C11" s="70" t="s">
        <v>15</v>
      </c>
      <c r="D11" s="71">
        <f>VLOOKUP($B11,All!$A$5:$CU$85,Comparison!$B$4+51)</f>
        <v>342.13054839665591</v>
      </c>
      <c r="E11" s="71">
        <f t="shared" si="0"/>
        <v>342.13084839665589</v>
      </c>
      <c r="F11" s="72">
        <f t="shared" si="1"/>
        <v>51</v>
      </c>
      <c r="G11" s="73" t="str">
        <f t="shared" si="2"/>
        <v xml:space="preserve">Northern Grampians </v>
      </c>
      <c r="H11" s="74">
        <f t="shared" si="3"/>
        <v>1245.2863281592563</v>
      </c>
      <c r="I11" s="49"/>
      <c r="J11" s="69"/>
      <c r="K11" s="70"/>
      <c r="L11" s="72"/>
      <c r="R11" s="51" t="s">
        <v>141</v>
      </c>
    </row>
    <row r="12" spans="1:18" x14ac:dyDescent="0.5">
      <c r="A12" s="49"/>
      <c r="B12" s="69">
        <v>4</v>
      </c>
      <c r="C12" s="70" t="s">
        <v>16</v>
      </c>
      <c r="D12" s="71">
        <f>VLOOKUP($B12,All!$A$5:$CU$85,Comparison!$B$4+51)</f>
        <v>622.25253903289376</v>
      </c>
      <c r="E12" s="71">
        <f t="shared" si="0"/>
        <v>622.25293903289378</v>
      </c>
      <c r="F12" s="72">
        <f t="shared" si="1"/>
        <v>27</v>
      </c>
      <c r="G12" s="73" t="str">
        <f t="shared" si="2"/>
        <v xml:space="preserve">Ararat </v>
      </c>
      <c r="H12" s="74">
        <f t="shared" si="3"/>
        <v>1186.7948182198077</v>
      </c>
      <c r="I12" s="49"/>
      <c r="J12" s="69"/>
      <c r="K12" s="70"/>
      <c r="L12" s="72"/>
      <c r="R12" s="51" t="s">
        <v>142</v>
      </c>
    </row>
    <row r="13" spans="1:18" x14ac:dyDescent="0.5">
      <c r="A13" s="49"/>
      <c r="B13" s="69">
        <v>5</v>
      </c>
      <c r="C13" s="70" t="s">
        <v>17</v>
      </c>
      <c r="D13" s="71">
        <f>VLOOKUP($B13,All!$A$5:$CU$85,Comparison!$B$4+51)</f>
        <v>317.79943917746027</v>
      </c>
      <c r="E13" s="71">
        <f t="shared" si="0"/>
        <v>317.79993917746026</v>
      </c>
      <c r="F13" s="72">
        <f t="shared" si="1"/>
        <v>56</v>
      </c>
      <c r="G13" s="73" t="str">
        <f t="shared" si="2"/>
        <v xml:space="preserve">Mildura </v>
      </c>
      <c r="H13" s="74">
        <f t="shared" si="3"/>
        <v>995.76309061980442</v>
      </c>
      <c r="I13" s="49"/>
      <c r="J13" s="69"/>
      <c r="K13" s="70"/>
      <c r="L13" s="72"/>
      <c r="R13" s="51" t="s">
        <v>143</v>
      </c>
    </row>
    <row r="14" spans="1:18" x14ac:dyDescent="0.5">
      <c r="A14" s="49"/>
      <c r="B14" s="69">
        <v>6</v>
      </c>
      <c r="C14" s="70" t="s">
        <v>18</v>
      </c>
      <c r="D14" s="71">
        <f>VLOOKUP($B14,All!$A$5:$CU$85,Comparison!$B$4+51)</f>
        <v>765.25034618468044</v>
      </c>
      <c r="E14" s="71">
        <f t="shared" si="0"/>
        <v>765.2509461846804</v>
      </c>
      <c r="F14" s="72">
        <f t="shared" si="1"/>
        <v>17</v>
      </c>
      <c r="G14" s="73" t="str">
        <f t="shared" si="2"/>
        <v xml:space="preserve">Frankston </v>
      </c>
      <c r="H14" s="74">
        <f t="shared" si="3"/>
        <v>986.4795099694428</v>
      </c>
      <c r="I14" s="49"/>
      <c r="J14" s="69"/>
      <c r="K14" s="70"/>
      <c r="L14" s="72"/>
      <c r="R14" s="51" t="s">
        <v>144</v>
      </c>
    </row>
    <row r="15" spans="1:18" x14ac:dyDescent="0.5">
      <c r="A15" s="49"/>
      <c r="B15" s="69">
        <v>7</v>
      </c>
      <c r="C15" s="70" t="s">
        <v>19</v>
      </c>
      <c r="D15" s="71">
        <f>VLOOKUP($B15,All!$A$5:$CU$85,Comparison!$B$4+51)</f>
        <v>240.83837792097899</v>
      </c>
      <c r="E15" s="71">
        <f t="shared" si="0"/>
        <v>240.83907792097898</v>
      </c>
      <c r="F15" s="72">
        <f t="shared" si="1"/>
        <v>67</v>
      </c>
      <c r="G15" s="73" t="str">
        <f t="shared" si="2"/>
        <v xml:space="preserve">Yarra </v>
      </c>
      <c r="H15" s="74">
        <f t="shared" si="3"/>
        <v>977.4545454545455</v>
      </c>
      <c r="I15" s="49"/>
      <c r="J15" s="69"/>
      <c r="K15" s="70"/>
      <c r="L15" s="72"/>
      <c r="R15" s="51" t="s">
        <v>145</v>
      </c>
    </row>
    <row r="16" spans="1:18" x14ac:dyDescent="0.5">
      <c r="A16" s="49"/>
      <c r="B16" s="69">
        <v>8</v>
      </c>
      <c r="C16" s="70" t="s">
        <v>20</v>
      </c>
      <c r="D16" s="71">
        <f>VLOOKUP($B16,All!$A$5:$CU$85,Comparison!$B$4+51)</f>
        <v>693.21638254226502</v>
      </c>
      <c r="E16" s="71">
        <f t="shared" si="0"/>
        <v>693.21718254226505</v>
      </c>
      <c r="F16" s="72">
        <f t="shared" si="1"/>
        <v>21</v>
      </c>
      <c r="G16" s="73" t="str">
        <f t="shared" si="2"/>
        <v xml:space="preserve">Swan Hill </v>
      </c>
      <c r="H16" s="74">
        <f t="shared" si="3"/>
        <v>857.11502873283337</v>
      </c>
      <c r="I16" s="49"/>
      <c r="J16" s="69"/>
      <c r="K16" s="70"/>
      <c r="L16" s="72"/>
      <c r="R16" s="51" t="s">
        <v>146</v>
      </c>
    </row>
    <row r="17" spans="1:18" x14ac:dyDescent="0.5">
      <c r="A17" s="49"/>
      <c r="B17" s="69">
        <v>9</v>
      </c>
      <c r="C17" s="70" t="s">
        <v>21</v>
      </c>
      <c r="D17" s="71">
        <f>VLOOKUP($B17,All!$A$5:$CU$85,Comparison!$B$4+51)</f>
        <v>157.35727203684783</v>
      </c>
      <c r="E17" s="71">
        <f t="shared" si="0"/>
        <v>157.35817203684783</v>
      </c>
      <c r="F17" s="72">
        <f t="shared" si="1"/>
        <v>74</v>
      </c>
      <c r="G17" s="73" t="str">
        <f t="shared" si="2"/>
        <v xml:space="preserve">Port Phillip </v>
      </c>
      <c r="H17" s="74">
        <f t="shared" si="3"/>
        <v>822.48703595590507</v>
      </c>
      <c r="I17" s="49"/>
      <c r="J17" s="69"/>
      <c r="K17" s="70"/>
      <c r="L17" s="72"/>
      <c r="R17" s="51" t="s">
        <v>147</v>
      </c>
    </row>
    <row r="18" spans="1:18" x14ac:dyDescent="0.5">
      <c r="A18" s="49"/>
      <c r="B18" s="69">
        <v>10</v>
      </c>
      <c r="C18" s="70" t="s">
        <v>22</v>
      </c>
      <c r="D18" s="71">
        <f>VLOOKUP($B18,All!$A$5:$CU$85,Comparison!$B$4+51)</f>
        <v>670.83799526523796</v>
      </c>
      <c r="E18" s="71">
        <f t="shared" si="0"/>
        <v>670.83899526523794</v>
      </c>
      <c r="F18" s="72">
        <f t="shared" si="1"/>
        <v>22</v>
      </c>
      <c r="G18" s="73" t="str">
        <f t="shared" si="2"/>
        <v xml:space="preserve">East Gippsland </v>
      </c>
      <c r="H18" s="74">
        <f t="shared" si="3"/>
        <v>819.27710843373495</v>
      </c>
      <c r="I18" s="49"/>
      <c r="J18" s="69"/>
      <c r="K18" s="70"/>
      <c r="L18" s="72"/>
      <c r="R18" s="51" t="s">
        <v>148</v>
      </c>
    </row>
    <row r="19" spans="1:18" x14ac:dyDescent="0.5">
      <c r="A19" s="49"/>
      <c r="B19" s="69">
        <v>11</v>
      </c>
      <c r="C19" s="70" t="s">
        <v>23</v>
      </c>
      <c r="D19" s="71">
        <f>VLOOKUP($B19,All!$A$5:$CU$85,Comparison!$B$4+51)</f>
        <v>245.86133420750696</v>
      </c>
      <c r="E19" s="71">
        <f t="shared" si="0"/>
        <v>245.86243420750696</v>
      </c>
      <c r="F19" s="72">
        <f t="shared" si="1"/>
        <v>66</v>
      </c>
      <c r="G19" s="73" t="str">
        <f t="shared" si="2"/>
        <v xml:space="preserve">Central Goldfields </v>
      </c>
      <c r="H19" s="74">
        <f t="shared" si="3"/>
        <v>809.65475099297282</v>
      </c>
      <c r="I19" s="49"/>
      <c r="J19" s="69"/>
      <c r="K19" s="70"/>
      <c r="L19" s="72"/>
      <c r="R19" s="51" t="s">
        <v>149</v>
      </c>
    </row>
    <row r="20" spans="1:18" x14ac:dyDescent="0.5">
      <c r="A20" s="49"/>
      <c r="B20" s="69">
        <v>12</v>
      </c>
      <c r="C20" s="70" t="s">
        <v>24</v>
      </c>
      <c r="D20" s="71">
        <f>VLOOKUP($B20,All!$A$5:$CU$85,Comparison!$B$4+51)</f>
        <v>448.57332448573322</v>
      </c>
      <c r="E20" s="71">
        <f t="shared" si="0"/>
        <v>448.57452448573321</v>
      </c>
      <c r="F20" s="72">
        <f t="shared" si="1"/>
        <v>39</v>
      </c>
      <c r="G20" s="73" t="str">
        <f t="shared" si="2"/>
        <v xml:space="preserve">Greater Shepparton </v>
      </c>
      <c r="H20" s="74">
        <f t="shared" si="3"/>
        <v>791.71015357089607</v>
      </c>
      <c r="I20" s="49"/>
      <c r="J20" s="69"/>
      <c r="K20" s="70"/>
      <c r="L20" s="72"/>
      <c r="R20" s="51" t="s">
        <v>150</v>
      </c>
    </row>
    <row r="21" spans="1:18" x14ac:dyDescent="0.5">
      <c r="A21" s="49"/>
      <c r="B21" s="69">
        <v>13</v>
      </c>
      <c r="C21" s="70" t="s">
        <v>25</v>
      </c>
      <c r="D21" s="71">
        <f>VLOOKUP($B21,All!$A$5:$CU$85,Comparison!$B$4+51)</f>
        <v>317.57506906612275</v>
      </c>
      <c r="E21" s="71">
        <f t="shared" si="0"/>
        <v>317.57636906612277</v>
      </c>
      <c r="F21" s="72">
        <f t="shared" si="1"/>
        <v>57</v>
      </c>
      <c r="G21" s="73" t="str">
        <f t="shared" si="2"/>
        <v xml:space="preserve">Knox </v>
      </c>
      <c r="H21" s="74">
        <f t="shared" si="3"/>
        <v>788.38852658540577</v>
      </c>
      <c r="I21" s="49"/>
      <c r="J21" s="69"/>
      <c r="K21" s="70"/>
      <c r="L21" s="72"/>
      <c r="R21" s="51" t="s">
        <v>151</v>
      </c>
    </row>
    <row r="22" spans="1:18" x14ac:dyDescent="0.5">
      <c r="A22" s="49"/>
      <c r="B22" s="69">
        <v>14</v>
      </c>
      <c r="C22" s="70" t="s">
        <v>26</v>
      </c>
      <c r="D22" s="71">
        <f>VLOOKUP($B22,All!$A$5:$CU$85,Comparison!$B$4+51)</f>
        <v>434.4487109160724</v>
      </c>
      <c r="E22" s="71">
        <f t="shared" si="0"/>
        <v>434.45011091607239</v>
      </c>
      <c r="F22" s="72">
        <f t="shared" si="1"/>
        <v>42</v>
      </c>
      <c r="G22" s="73" t="str">
        <f t="shared" si="2"/>
        <v xml:space="preserve">Gannawarra </v>
      </c>
      <c r="H22" s="74">
        <f t="shared" si="3"/>
        <v>778.84615384615381</v>
      </c>
      <c r="I22" s="49"/>
      <c r="J22" s="69"/>
      <c r="K22" s="70"/>
      <c r="L22" s="72"/>
      <c r="R22" s="51" t="s">
        <v>152</v>
      </c>
    </row>
    <row r="23" spans="1:18" x14ac:dyDescent="0.5">
      <c r="A23" s="49"/>
      <c r="B23" s="69">
        <v>15</v>
      </c>
      <c r="C23" s="70" t="s">
        <v>27</v>
      </c>
      <c r="D23" s="71">
        <f>VLOOKUP($B23,All!$A$5:$CU$85,Comparison!$B$4+51)</f>
        <v>809.65475099297282</v>
      </c>
      <c r="E23" s="71">
        <f t="shared" si="0"/>
        <v>809.65625099297279</v>
      </c>
      <c r="F23" s="72">
        <f t="shared" si="1"/>
        <v>11</v>
      </c>
      <c r="G23" s="73" t="str">
        <f t="shared" si="2"/>
        <v xml:space="preserve">Wangaratta </v>
      </c>
      <c r="H23" s="74">
        <f t="shared" si="3"/>
        <v>777.47713806212971</v>
      </c>
      <c r="I23" s="49"/>
      <c r="J23" s="69"/>
      <c r="K23" s="70"/>
      <c r="L23" s="72"/>
      <c r="R23" s="51" t="s">
        <v>153</v>
      </c>
    </row>
    <row r="24" spans="1:18" x14ac:dyDescent="0.5">
      <c r="A24" s="49"/>
      <c r="B24" s="69">
        <v>16</v>
      </c>
      <c r="C24" s="70" t="s">
        <v>28</v>
      </c>
      <c r="D24" s="71">
        <f>VLOOKUP($B24,All!$A$5:$CU$85,Comparison!$B$4+51)</f>
        <v>590.89650078478439</v>
      </c>
      <c r="E24" s="71">
        <f t="shared" si="0"/>
        <v>590.89810078478445</v>
      </c>
      <c r="F24" s="72">
        <f t="shared" si="1"/>
        <v>29</v>
      </c>
      <c r="G24" s="73" t="str">
        <f t="shared" si="2"/>
        <v xml:space="preserve">Darebin </v>
      </c>
      <c r="H24" s="74">
        <f t="shared" si="3"/>
        <v>767.89040437421136</v>
      </c>
      <c r="I24" s="49"/>
      <c r="J24" s="69"/>
      <c r="K24" s="70"/>
      <c r="L24" s="72"/>
      <c r="R24" s="51" t="s">
        <v>154</v>
      </c>
    </row>
    <row r="25" spans="1:18" x14ac:dyDescent="0.5">
      <c r="A25" s="49"/>
      <c r="B25" s="69">
        <v>17</v>
      </c>
      <c r="C25" s="70" t="s">
        <v>29</v>
      </c>
      <c r="D25" s="71">
        <f>VLOOKUP($B25,All!$A$5:$CU$85,Comparison!$B$4+51)</f>
        <v>282.50360976834702</v>
      </c>
      <c r="E25" s="71">
        <f t="shared" si="0"/>
        <v>282.50530976834705</v>
      </c>
      <c r="F25" s="72">
        <f t="shared" si="1"/>
        <v>63</v>
      </c>
      <c r="G25" s="73" t="str">
        <f t="shared" si="2"/>
        <v xml:space="preserve">Baw Baw </v>
      </c>
      <c r="H25" s="74">
        <f t="shared" si="3"/>
        <v>765.25034618468044</v>
      </c>
      <c r="I25" s="49"/>
      <c r="J25" s="69"/>
      <c r="K25" s="70"/>
      <c r="L25" s="72"/>
      <c r="R25" s="51" t="s">
        <v>155</v>
      </c>
    </row>
    <row r="26" spans="1:18" x14ac:dyDescent="0.5">
      <c r="A26" s="49"/>
      <c r="B26" s="69">
        <v>18</v>
      </c>
      <c r="C26" s="70" t="s">
        <v>30</v>
      </c>
      <c r="D26" s="71">
        <f>VLOOKUP($B26,All!$A$5:$CU$85,Comparison!$B$4+51)</f>
        <v>767.89040437421136</v>
      </c>
      <c r="E26" s="71">
        <f t="shared" si="0"/>
        <v>767.89220437421136</v>
      </c>
      <c r="F26" s="72">
        <f t="shared" si="1"/>
        <v>16</v>
      </c>
      <c r="G26" s="73" t="str">
        <f t="shared" si="2"/>
        <v xml:space="preserve">Greater Dandenong </v>
      </c>
      <c r="H26" s="74">
        <f t="shared" si="3"/>
        <v>762.04844323540942</v>
      </c>
      <c r="I26" s="49"/>
      <c r="J26" s="69"/>
      <c r="K26" s="70"/>
      <c r="L26" s="72"/>
      <c r="R26" s="51" t="s">
        <v>156</v>
      </c>
    </row>
    <row r="27" spans="1:18" x14ac:dyDescent="0.5">
      <c r="A27" s="49"/>
      <c r="B27" s="69">
        <v>19</v>
      </c>
      <c r="C27" s="70" t="s">
        <v>31</v>
      </c>
      <c r="D27" s="71">
        <f>VLOOKUP($B27,All!$A$5:$CU$85,Comparison!$B$4+51)</f>
        <v>819.27710843373495</v>
      </c>
      <c r="E27" s="71">
        <f t="shared" si="0"/>
        <v>819.27900843373493</v>
      </c>
      <c r="F27" s="72">
        <f t="shared" si="1"/>
        <v>10</v>
      </c>
      <c r="G27" s="73" t="str">
        <f t="shared" si="2"/>
        <v xml:space="preserve">Wellington </v>
      </c>
      <c r="H27" s="74">
        <f t="shared" si="3"/>
        <v>741.56801429528707</v>
      </c>
      <c r="I27" s="49"/>
      <c r="J27" s="69"/>
      <c r="K27" s="70"/>
      <c r="L27" s="72"/>
      <c r="R27" s="52" t="s">
        <v>179</v>
      </c>
    </row>
    <row r="28" spans="1:18" x14ac:dyDescent="0.5">
      <c r="A28" s="49"/>
      <c r="B28" s="69">
        <v>20</v>
      </c>
      <c r="C28" s="70" t="s">
        <v>32</v>
      </c>
      <c r="D28" s="71">
        <f>VLOOKUP($B28,All!$A$5:$CU$85,Comparison!$B$4+51)</f>
        <v>986.4795099694428</v>
      </c>
      <c r="E28" s="71">
        <f t="shared" si="0"/>
        <v>986.48150996944275</v>
      </c>
      <c r="F28" s="72">
        <f t="shared" si="1"/>
        <v>6</v>
      </c>
      <c r="G28" s="73" t="str">
        <f t="shared" si="2"/>
        <v xml:space="preserve">Moira </v>
      </c>
      <c r="H28" s="74">
        <f t="shared" si="3"/>
        <v>709.57425544673197</v>
      </c>
      <c r="I28" s="49"/>
      <c r="J28" s="69"/>
      <c r="K28" s="70"/>
      <c r="L28" s="72"/>
      <c r="R28" s="51" t="s">
        <v>157</v>
      </c>
    </row>
    <row r="29" spans="1:18" x14ac:dyDescent="0.5">
      <c r="A29" s="49"/>
      <c r="B29" s="69">
        <v>21</v>
      </c>
      <c r="C29" s="70" t="s">
        <v>33</v>
      </c>
      <c r="D29" s="71">
        <f>VLOOKUP($B29,All!$A$5:$CU$85,Comparison!$B$4+51)</f>
        <v>778.84615384615381</v>
      </c>
      <c r="E29" s="71">
        <f t="shared" si="0"/>
        <v>778.84825384615385</v>
      </c>
      <c r="F29" s="72">
        <f t="shared" si="1"/>
        <v>14</v>
      </c>
      <c r="G29" s="73" t="str">
        <f t="shared" si="2"/>
        <v xml:space="preserve">Benalla </v>
      </c>
      <c r="H29" s="74">
        <f t="shared" si="3"/>
        <v>693.21638254226502</v>
      </c>
      <c r="I29" s="49"/>
      <c r="J29" s="69"/>
      <c r="K29" s="70"/>
      <c r="L29" s="72"/>
      <c r="R29" s="51" t="s">
        <v>158</v>
      </c>
    </row>
    <row r="30" spans="1:18" x14ac:dyDescent="0.5">
      <c r="A30" s="49"/>
      <c r="B30" s="69">
        <v>22</v>
      </c>
      <c r="C30" s="70" t="s">
        <v>34</v>
      </c>
      <c r="D30" s="71">
        <f>VLOOKUP($B30,All!$A$5:$CU$85,Comparison!$B$4+51)</f>
        <v>320.44799514587652</v>
      </c>
      <c r="E30" s="71">
        <f t="shared" si="0"/>
        <v>320.45019514587653</v>
      </c>
      <c r="F30" s="72">
        <f t="shared" si="1"/>
        <v>55</v>
      </c>
      <c r="G30" s="73" t="str">
        <f t="shared" si="2"/>
        <v xml:space="preserve">Brimbank </v>
      </c>
      <c r="H30" s="74">
        <f t="shared" si="3"/>
        <v>670.83799526523796</v>
      </c>
      <c r="I30" s="49"/>
      <c r="J30" s="69"/>
      <c r="K30" s="70"/>
      <c r="L30" s="72"/>
      <c r="R30" s="51" t="s">
        <v>159</v>
      </c>
    </row>
    <row r="31" spans="1:18" x14ac:dyDescent="0.5">
      <c r="A31" s="49"/>
      <c r="B31" s="69">
        <v>23</v>
      </c>
      <c r="C31" s="70" t="s">
        <v>35</v>
      </c>
      <c r="D31" s="71">
        <f>VLOOKUP($B31,All!$A$5:$CU$85,Comparison!$B$4+51)</f>
        <v>535.14092044238316</v>
      </c>
      <c r="E31" s="71">
        <f t="shared" si="0"/>
        <v>535.14322044238315</v>
      </c>
      <c r="F31" s="72">
        <f t="shared" si="1"/>
        <v>33</v>
      </c>
      <c r="G31" s="73" t="str">
        <f t="shared" si="2"/>
        <v xml:space="preserve">Wodonga </v>
      </c>
      <c r="H31" s="74">
        <f t="shared" si="3"/>
        <v>663.35380432234774</v>
      </c>
      <c r="I31" s="49"/>
      <c r="J31" s="69"/>
      <c r="K31" s="70"/>
      <c r="L31" s="72"/>
      <c r="R31" s="51" t="s">
        <v>160</v>
      </c>
    </row>
    <row r="32" spans="1:18" x14ac:dyDescent="0.5">
      <c r="A32" s="49"/>
      <c r="B32" s="69">
        <v>24</v>
      </c>
      <c r="C32" s="70" t="s">
        <v>36</v>
      </c>
      <c r="D32" s="71">
        <f>VLOOKUP($B32,All!$A$5:$CU$85,Comparison!$B$4+51)</f>
        <v>86.601509340591363</v>
      </c>
      <c r="E32" s="71">
        <f t="shared" si="0"/>
        <v>86.603909340591358</v>
      </c>
      <c r="F32" s="72">
        <f t="shared" si="1"/>
        <v>79</v>
      </c>
      <c r="G32" s="73" t="str">
        <f t="shared" si="2"/>
        <v xml:space="preserve">Warrnambool </v>
      </c>
      <c r="H32" s="74">
        <f t="shared" si="3"/>
        <v>650.09990712858473</v>
      </c>
      <c r="I32" s="49"/>
      <c r="J32" s="69"/>
      <c r="K32" s="70"/>
      <c r="L32" s="72"/>
      <c r="R32" s="51" t="s">
        <v>161</v>
      </c>
    </row>
    <row r="33" spans="1:18" x14ac:dyDescent="0.5">
      <c r="A33" s="49"/>
      <c r="B33" s="69">
        <v>25</v>
      </c>
      <c r="C33" s="70" t="s">
        <v>37</v>
      </c>
      <c r="D33" s="71">
        <f>VLOOKUP($B33,All!$A$5:$CU$85,Comparison!$B$4+51)</f>
        <v>515.91931988664783</v>
      </c>
      <c r="E33" s="71">
        <f t="shared" si="0"/>
        <v>515.92181988664788</v>
      </c>
      <c r="F33" s="72">
        <f t="shared" si="1"/>
        <v>35</v>
      </c>
      <c r="G33" s="73" t="str">
        <f t="shared" si="2"/>
        <v xml:space="preserve">Mitchell </v>
      </c>
      <c r="H33" s="74">
        <f t="shared" si="3"/>
        <v>638.02547904380128</v>
      </c>
      <c r="I33" s="49"/>
      <c r="J33" s="69"/>
      <c r="K33" s="70"/>
      <c r="L33" s="72"/>
      <c r="R33" s="51" t="s">
        <v>162</v>
      </c>
    </row>
    <row r="34" spans="1:18" x14ac:dyDescent="0.5">
      <c r="A34" s="49"/>
      <c r="B34" s="69">
        <v>26</v>
      </c>
      <c r="C34" s="70" t="s">
        <v>38</v>
      </c>
      <c r="D34" s="71">
        <f>VLOOKUP($B34,All!$A$5:$CU$85,Comparison!$B$4+51)</f>
        <v>762.04844323540942</v>
      </c>
      <c r="E34" s="71">
        <f t="shared" si="0"/>
        <v>762.05104323540945</v>
      </c>
      <c r="F34" s="72">
        <f t="shared" si="1"/>
        <v>18</v>
      </c>
      <c r="G34" s="73" t="str">
        <f t="shared" si="2"/>
        <v xml:space="preserve">Stonnington </v>
      </c>
      <c r="H34" s="74">
        <f t="shared" si="3"/>
        <v>624.71546360463356</v>
      </c>
      <c r="I34" s="49"/>
      <c r="J34" s="69"/>
      <c r="K34" s="70"/>
      <c r="L34" s="72"/>
      <c r="R34" s="51" t="s">
        <v>163</v>
      </c>
    </row>
    <row r="35" spans="1:18" x14ac:dyDescent="0.5">
      <c r="A35" s="49"/>
      <c r="B35" s="69">
        <v>27</v>
      </c>
      <c r="C35" s="70" t="s">
        <v>39</v>
      </c>
      <c r="D35" s="71">
        <f>VLOOKUP($B35,All!$A$5:$CU$85,Comparison!$B$4+51)</f>
        <v>506.67129793933537</v>
      </c>
      <c r="E35" s="71">
        <f t="shared" si="0"/>
        <v>506.67399793933538</v>
      </c>
      <c r="F35" s="72">
        <f t="shared" si="1"/>
        <v>37</v>
      </c>
      <c r="G35" s="73" t="str">
        <f t="shared" si="2"/>
        <v xml:space="preserve">Banyule </v>
      </c>
      <c r="H35" s="74">
        <f t="shared" si="3"/>
        <v>622.25253903289376</v>
      </c>
      <c r="I35" s="49"/>
      <c r="J35" s="69"/>
      <c r="K35" s="70"/>
      <c r="L35" s="72"/>
      <c r="R35" s="51" t="s">
        <v>164</v>
      </c>
    </row>
    <row r="36" spans="1:18" x14ac:dyDescent="0.5">
      <c r="A36" s="49"/>
      <c r="B36" s="69">
        <v>28</v>
      </c>
      <c r="C36" s="70" t="s">
        <v>40</v>
      </c>
      <c r="D36" s="71">
        <f>VLOOKUP($B36,All!$A$5:$CU$85,Comparison!$B$4+51)</f>
        <v>791.71015357089607</v>
      </c>
      <c r="E36" s="71">
        <f t="shared" si="0"/>
        <v>791.71295357089605</v>
      </c>
      <c r="F36" s="72">
        <f t="shared" si="1"/>
        <v>12</v>
      </c>
      <c r="G36" s="73" t="str">
        <f t="shared" si="2"/>
        <v xml:space="preserve">Hume </v>
      </c>
      <c r="H36" s="74">
        <f t="shared" si="3"/>
        <v>610.31228751015806</v>
      </c>
      <c r="I36" s="49"/>
      <c r="J36" s="69"/>
      <c r="K36" s="70"/>
      <c r="L36" s="72"/>
      <c r="R36" s="51" t="s">
        <v>165</v>
      </c>
    </row>
    <row r="37" spans="1:18" x14ac:dyDescent="0.5">
      <c r="A37" s="49"/>
      <c r="B37" s="69">
        <v>29</v>
      </c>
      <c r="C37" s="70" t="s">
        <v>41</v>
      </c>
      <c r="D37" s="71">
        <f>VLOOKUP($B37,All!$A$5:$CU$85,Comparison!$B$4+51)</f>
        <v>99.028284953889951</v>
      </c>
      <c r="E37" s="71">
        <f t="shared" si="0"/>
        <v>99.031184953889948</v>
      </c>
      <c r="F37" s="72">
        <f t="shared" si="1"/>
        <v>78</v>
      </c>
      <c r="G37" s="73" t="str">
        <f t="shared" si="2"/>
        <v xml:space="preserve">Colac-Otway </v>
      </c>
      <c r="H37" s="74">
        <f t="shared" si="3"/>
        <v>590.89650078478439</v>
      </c>
      <c r="I37" s="49"/>
      <c r="J37" s="69"/>
      <c r="K37" s="70"/>
      <c r="L37" s="72"/>
      <c r="R37" s="51" t="s">
        <v>166</v>
      </c>
    </row>
    <row r="38" spans="1:18" x14ac:dyDescent="0.5">
      <c r="A38" s="49"/>
      <c r="B38" s="69">
        <v>30</v>
      </c>
      <c r="C38" s="70" t="s">
        <v>42</v>
      </c>
      <c r="D38" s="71">
        <f>VLOOKUP($B38,All!$A$5:$CU$85,Comparison!$B$4+51)</f>
        <v>304.00572246065809</v>
      </c>
      <c r="E38" s="71">
        <f t="shared" si="0"/>
        <v>304.00872246065808</v>
      </c>
      <c r="F38" s="72">
        <f t="shared" si="1"/>
        <v>59</v>
      </c>
      <c r="G38" s="73" t="str">
        <f t="shared" si="2"/>
        <v xml:space="preserve">Horsham </v>
      </c>
      <c r="H38" s="74">
        <f t="shared" si="3"/>
        <v>584.47397342391844</v>
      </c>
      <c r="I38" s="49"/>
      <c r="J38" s="69"/>
      <c r="K38" s="70"/>
      <c r="L38" s="72"/>
      <c r="R38" s="51" t="s">
        <v>167</v>
      </c>
    </row>
    <row r="39" spans="1:18" x14ac:dyDescent="0.5">
      <c r="A39" s="49"/>
      <c r="B39" s="69">
        <v>31</v>
      </c>
      <c r="C39" s="70" t="s">
        <v>43</v>
      </c>
      <c r="D39" s="71">
        <f>VLOOKUP($B39,All!$A$5:$CU$85,Comparison!$B$4+51)</f>
        <v>340.16030308894074</v>
      </c>
      <c r="E39" s="71">
        <f t="shared" si="0"/>
        <v>340.16340308894075</v>
      </c>
      <c r="F39" s="72">
        <f t="shared" si="1"/>
        <v>52</v>
      </c>
      <c r="G39" s="73" t="str">
        <f t="shared" si="2"/>
        <v xml:space="preserve">Maroondah </v>
      </c>
      <c r="H39" s="74">
        <f t="shared" si="3"/>
        <v>578.72212125526585</v>
      </c>
      <c r="I39" s="49"/>
      <c r="J39" s="69"/>
      <c r="K39" s="70"/>
      <c r="L39" s="72"/>
      <c r="R39" s="51" t="s">
        <v>168</v>
      </c>
    </row>
    <row r="40" spans="1:18" x14ac:dyDescent="0.5">
      <c r="A40" s="49"/>
      <c r="B40" s="69">
        <v>32</v>
      </c>
      <c r="C40" s="70" t="s">
        <v>44</v>
      </c>
      <c r="D40" s="71">
        <f>VLOOKUP($B40,All!$A$5:$CU$85,Comparison!$B$4+51)</f>
        <v>584.47397342391844</v>
      </c>
      <c r="E40" s="71">
        <f t="shared" si="0"/>
        <v>584.47717342391843</v>
      </c>
      <c r="F40" s="72">
        <f t="shared" si="1"/>
        <v>30</v>
      </c>
      <c r="G40" s="73" t="str">
        <f t="shared" si="2"/>
        <v xml:space="preserve">Southern Grampians </v>
      </c>
      <c r="H40" s="74">
        <f t="shared" si="3"/>
        <v>539.23391595388625</v>
      </c>
      <c r="I40" s="49"/>
      <c r="J40" s="69"/>
      <c r="K40" s="70"/>
      <c r="L40" s="72"/>
      <c r="R40" s="51" t="s">
        <v>169</v>
      </c>
    </row>
    <row r="41" spans="1:18" x14ac:dyDescent="0.5">
      <c r="A41" s="49"/>
      <c r="B41" s="69">
        <v>33</v>
      </c>
      <c r="C41" s="70" t="s">
        <v>45</v>
      </c>
      <c r="D41" s="71">
        <f>VLOOKUP($B41,All!$A$5:$CU$85,Comparison!$B$4+51)</f>
        <v>610.31228751015806</v>
      </c>
      <c r="E41" s="71">
        <f t="shared" si="0"/>
        <v>610.31558751015802</v>
      </c>
      <c r="F41" s="72">
        <f t="shared" si="1"/>
        <v>28</v>
      </c>
      <c r="G41" s="73" t="str">
        <f t="shared" si="2"/>
        <v xml:space="preserve">Glenelg </v>
      </c>
      <c r="H41" s="74">
        <f t="shared" si="3"/>
        <v>535.14092044238316</v>
      </c>
      <c r="I41" s="49"/>
      <c r="J41" s="69"/>
      <c r="K41" s="70"/>
      <c r="L41" s="72"/>
      <c r="R41" s="51" t="s">
        <v>170</v>
      </c>
    </row>
    <row r="42" spans="1:18" x14ac:dyDescent="0.5">
      <c r="A42" s="49"/>
      <c r="B42" s="69">
        <v>34</v>
      </c>
      <c r="C42" s="70" t="s">
        <v>46</v>
      </c>
      <c r="D42" s="71">
        <f>VLOOKUP($B42,All!$A$5:$CU$85,Comparison!$B$4+51)</f>
        <v>165.82765768433521</v>
      </c>
      <c r="E42" s="71">
        <f t="shared" si="0"/>
        <v>165.83105768433521</v>
      </c>
      <c r="F42" s="72">
        <f t="shared" si="1"/>
        <v>72</v>
      </c>
      <c r="G42" s="73" t="str">
        <f t="shared" si="2"/>
        <v xml:space="preserve">Whittlesea </v>
      </c>
      <c r="H42" s="74">
        <f t="shared" si="3"/>
        <v>531.41342442472489</v>
      </c>
      <c r="I42" s="49"/>
      <c r="J42" s="69"/>
      <c r="K42" s="70"/>
      <c r="L42" s="72"/>
      <c r="R42" s="51" t="s">
        <v>171</v>
      </c>
    </row>
    <row r="43" spans="1:18" x14ac:dyDescent="0.5">
      <c r="A43" s="49"/>
      <c r="B43" s="69">
        <v>35</v>
      </c>
      <c r="C43" s="70" t="s">
        <v>47</v>
      </c>
      <c r="D43" s="71">
        <f>VLOOKUP($B43,All!$A$5:$CU$85,Comparison!$B$4+51)</f>
        <v>401.09269365723611</v>
      </c>
      <c r="E43" s="71">
        <f t="shared" si="0"/>
        <v>401.09619365723609</v>
      </c>
      <c r="F43" s="72">
        <f t="shared" si="1"/>
        <v>46</v>
      </c>
      <c r="G43" s="73" t="str">
        <f t="shared" si="2"/>
        <v xml:space="preserve">Greater Bendigo </v>
      </c>
      <c r="H43" s="74">
        <f t="shared" si="3"/>
        <v>515.91931988664783</v>
      </c>
      <c r="I43" s="49"/>
      <c r="J43" s="69"/>
      <c r="K43" s="70"/>
      <c r="L43" s="72"/>
      <c r="R43" s="51" t="s">
        <v>172</v>
      </c>
    </row>
    <row r="44" spans="1:18" x14ac:dyDescent="0.5">
      <c r="A44" s="49"/>
      <c r="B44" s="69">
        <v>36</v>
      </c>
      <c r="C44" s="70" t="s">
        <v>48</v>
      </c>
      <c r="D44" s="71">
        <f>VLOOKUP($B44,All!$A$5:$CU$85,Comparison!$B$4+51)</f>
        <v>788.38852658540577</v>
      </c>
      <c r="E44" s="71">
        <f t="shared" si="0"/>
        <v>788.39212658540578</v>
      </c>
      <c r="F44" s="72">
        <f t="shared" si="1"/>
        <v>13</v>
      </c>
      <c r="G44" s="73" t="str">
        <f t="shared" si="2"/>
        <v xml:space="preserve">Maribyrnong </v>
      </c>
      <c r="H44" s="74">
        <f t="shared" si="3"/>
        <v>514.8343896738329</v>
      </c>
      <c r="I44" s="49"/>
      <c r="J44" s="69"/>
      <c r="K44" s="70"/>
      <c r="L44" s="72"/>
      <c r="R44" s="52" t="s">
        <v>180</v>
      </c>
    </row>
    <row r="45" spans="1:18" x14ac:dyDescent="0.5">
      <c r="A45" s="49"/>
      <c r="B45" s="69">
        <v>37</v>
      </c>
      <c r="C45" s="70" t="s">
        <v>49</v>
      </c>
      <c r="D45" s="71">
        <f>VLOOKUP($B45,All!$A$5:$CU$85,Comparison!$B$4+51)</f>
        <v>1538.5628663636962</v>
      </c>
      <c r="E45" s="71">
        <f t="shared" si="0"/>
        <v>1538.5665663636962</v>
      </c>
      <c r="F45" s="72">
        <f t="shared" si="1"/>
        <v>2</v>
      </c>
      <c r="G45" s="73" t="str">
        <f>VLOOKUP(MATCH(B45,F$9:F$87,0),$B$9:$D$87,2)</f>
        <v xml:space="preserve">Greater Geelong </v>
      </c>
      <c r="H45" s="74">
        <f t="shared" si="3"/>
        <v>506.67129793933537</v>
      </c>
      <c r="I45" s="49"/>
      <c r="J45" s="69"/>
      <c r="K45" s="70"/>
      <c r="L45" s="72"/>
      <c r="R45" s="51" t="s">
        <v>173</v>
      </c>
    </row>
    <row r="46" spans="1:18" x14ac:dyDescent="0.5">
      <c r="A46" s="49"/>
      <c r="B46" s="69">
        <v>38</v>
      </c>
      <c r="C46" s="70" t="s">
        <v>50</v>
      </c>
      <c r="D46" s="71">
        <f>VLOOKUP($B46,All!$A$5:$CU$85,Comparison!$B$4+51)</f>
        <v>321.15616218386191</v>
      </c>
      <c r="E46" s="71">
        <f t="shared" si="0"/>
        <v>321.15996218386192</v>
      </c>
      <c r="F46" s="72">
        <f t="shared" si="1"/>
        <v>54</v>
      </c>
      <c r="G46" s="73" t="str">
        <f t="shared" si="2"/>
        <v xml:space="preserve">Mornington Peninsula </v>
      </c>
      <c r="H46" s="74">
        <f t="shared" si="3"/>
        <v>460.73124800132655</v>
      </c>
      <c r="I46" s="49"/>
      <c r="J46" s="69"/>
      <c r="K46" s="70"/>
      <c r="L46" s="72"/>
      <c r="R46" s="52" t="s">
        <v>181</v>
      </c>
    </row>
    <row r="47" spans="1:18" x14ac:dyDescent="0.5">
      <c r="A47" s="49"/>
      <c r="B47" s="69">
        <v>39</v>
      </c>
      <c r="C47" s="70" t="s">
        <v>51</v>
      </c>
      <c r="D47" s="71">
        <f>VLOOKUP($B47,All!$A$5:$CU$85,Comparison!$B$4+51)</f>
        <v>406.11328010044929</v>
      </c>
      <c r="E47" s="71">
        <f t="shared" si="0"/>
        <v>406.11718010044927</v>
      </c>
      <c r="F47" s="72">
        <f t="shared" si="1"/>
        <v>45</v>
      </c>
      <c r="G47" s="73" t="str">
        <f t="shared" si="2"/>
        <v xml:space="preserve">Campaspe </v>
      </c>
      <c r="H47" s="74">
        <f t="shared" si="3"/>
        <v>448.57332448573322</v>
      </c>
      <c r="I47" s="49"/>
      <c r="J47" s="69"/>
      <c r="K47" s="70"/>
      <c r="L47" s="72"/>
      <c r="R47" s="51" t="s">
        <v>174</v>
      </c>
    </row>
    <row r="48" spans="1:18" x14ac:dyDescent="0.5">
      <c r="A48" s="49"/>
      <c r="B48" s="69">
        <v>40</v>
      </c>
      <c r="C48" s="70" t="s">
        <v>52</v>
      </c>
      <c r="D48" s="71">
        <f>VLOOKUP($B48,All!$A$5:$CU$85,Comparison!$B$4+51)</f>
        <v>195.45641399529973</v>
      </c>
      <c r="E48" s="71">
        <f t="shared" si="0"/>
        <v>195.46041399529972</v>
      </c>
      <c r="F48" s="72">
        <f t="shared" si="1"/>
        <v>69</v>
      </c>
      <c r="G48" s="73" t="str">
        <f t="shared" si="2"/>
        <v xml:space="preserve">Moorabool </v>
      </c>
      <c r="H48" s="74">
        <f t="shared" si="3"/>
        <v>438.73045844556134</v>
      </c>
      <c r="I48" s="49"/>
      <c r="J48" s="69"/>
      <c r="K48" s="70"/>
      <c r="L48" s="72"/>
      <c r="R48" s="51" t="s">
        <v>175</v>
      </c>
    </row>
    <row r="49" spans="1:18" x14ac:dyDescent="0.5">
      <c r="A49" s="49"/>
      <c r="B49" s="69">
        <v>41</v>
      </c>
      <c r="C49" s="70" t="s">
        <v>53</v>
      </c>
      <c r="D49" s="71">
        <f>VLOOKUP($B49,All!$A$5:$CU$85,Comparison!$B$4+51)</f>
        <v>411.65294490183663</v>
      </c>
      <c r="E49" s="71">
        <f t="shared" si="0"/>
        <v>411.65704490183663</v>
      </c>
      <c r="F49" s="72">
        <f t="shared" si="1"/>
        <v>44</v>
      </c>
      <c r="G49" s="73" t="str">
        <f t="shared" si="2"/>
        <v xml:space="preserve">Monash </v>
      </c>
      <c r="H49" s="74">
        <f t="shared" si="3"/>
        <v>435.74579380879885</v>
      </c>
      <c r="I49" s="49"/>
      <c r="J49" s="69"/>
      <c r="K49" s="70"/>
      <c r="L49" s="72"/>
      <c r="R49" s="51" t="s">
        <v>176</v>
      </c>
    </row>
    <row r="50" spans="1:18" x14ac:dyDescent="0.5">
      <c r="A50" s="49"/>
      <c r="B50" s="69">
        <v>42</v>
      </c>
      <c r="C50" s="70" t="s">
        <v>54</v>
      </c>
      <c r="D50" s="71">
        <f>VLOOKUP($B50,All!$A$5:$CU$85,Comparison!$B$4+51)</f>
        <v>514.8343896738329</v>
      </c>
      <c r="E50" s="71">
        <f t="shared" si="0"/>
        <v>514.83858967383287</v>
      </c>
      <c r="F50" s="72">
        <f t="shared" si="1"/>
        <v>36</v>
      </c>
      <c r="G50" s="73" t="str">
        <f t="shared" si="2"/>
        <v xml:space="preserve">Casey </v>
      </c>
      <c r="H50" s="74">
        <f t="shared" si="3"/>
        <v>434.4487109160724</v>
      </c>
      <c r="I50" s="49"/>
      <c r="J50" s="69"/>
      <c r="K50" s="70"/>
      <c r="L50" s="72"/>
      <c r="R50" s="52" t="s">
        <v>182</v>
      </c>
    </row>
    <row r="51" spans="1:18" x14ac:dyDescent="0.5">
      <c r="A51" s="49"/>
      <c r="B51" s="69">
        <v>43</v>
      </c>
      <c r="C51" s="70" t="s">
        <v>55</v>
      </c>
      <c r="D51" s="71">
        <f>VLOOKUP($B51,All!$A$5:$CU$85,Comparison!$B$4+51)</f>
        <v>578.72212125526585</v>
      </c>
      <c r="E51" s="71">
        <f t="shared" si="0"/>
        <v>578.72642125526579</v>
      </c>
      <c r="F51" s="72">
        <f t="shared" si="1"/>
        <v>31</v>
      </c>
      <c r="G51" s="73" t="str">
        <f t="shared" si="2"/>
        <v xml:space="preserve">Melton </v>
      </c>
      <c r="H51" s="74">
        <f t="shared" si="3"/>
        <v>431.8840579710145</v>
      </c>
      <c r="I51" s="49"/>
      <c r="J51" s="69"/>
      <c r="K51" s="70"/>
      <c r="L51" s="72"/>
      <c r="R51" s="51" t="s">
        <v>177</v>
      </c>
    </row>
    <row r="52" spans="1:18" x14ac:dyDescent="0.5">
      <c r="A52" s="49"/>
      <c r="B52" s="69">
        <v>44</v>
      </c>
      <c r="C52" s="70" t="s">
        <v>56</v>
      </c>
      <c r="D52" s="71">
        <f>VLOOKUP($B52,All!$A$5:$CU$85,Comparison!$B$4+51)</f>
        <v>1701.1689414223208</v>
      </c>
      <c r="E52" s="71">
        <f t="shared" si="0"/>
        <v>1701.1733414223208</v>
      </c>
      <c r="F52" s="72">
        <f t="shared" si="1"/>
        <v>1</v>
      </c>
      <c r="G52" s="73" t="str">
        <f t="shared" si="2"/>
        <v xml:space="preserve">Mansfield </v>
      </c>
      <c r="H52" s="74">
        <f t="shared" si="3"/>
        <v>411.65294490183663</v>
      </c>
      <c r="I52" s="49"/>
      <c r="J52" s="69"/>
      <c r="K52" s="70"/>
      <c r="L52" s="72"/>
      <c r="R52" s="52" t="s">
        <v>129</v>
      </c>
    </row>
    <row r="53" spans="1:18" x14ac:dyDescent="0.5">
      <c r="A53" s="49"/>
      <c r="B53" s="69">
        <v>45</v>
      </c>
      <c r="C53" s="70" t="s">
        <v>57</v>
      </c>
      <c r="D53" s="71">
        <f>VLOOKUP($B53,All!$A$5:$CU$85,Comparison!$B$4+51)</f>
        <v>431.8840579710145</v>
      </c>
      <c r="E53" s="71">
        <f t="shared" si="0"/>
        <v>431.88855797101451</v>
      </c>
      <c r="F53" s="72">
        <f t="shared" si="1"/>
        <v>43</v>
      </c>
      <c r="G53" s="73" t="str">
        <f t="shared" si="2"/>
        <v xml:space="preserve">Macedon Ranges </v>
      </c>
      <c r="H53" s="74">
        <f t="shared" si="3"/>
        <v>406.11328010044929</v>
      </c>
      <c r="I53" s="49"/>
      <c r="J53" s="69"/>
      <c r="K53" s="70"/>
      <c r="L53" s="72"/>
      <c r="R53" s="51" t="s">
        <v>178</v>
      </c>
    </row>
    <row r="54" spans="1:18" x14ac:dyDescent="0.5">
      <c r="A54" s="49"/>
      <c r="B54" s="69">
        <v>46</v>
      </c>
      <c r="C54" s="70" t="s">
        <v>58</v>
      </c>
      <c r="D54" s="71">
        <f>VLOOKUP($B54,All!$A$5:$CU$85,Comparison!$B$4+51)</f>
        <v>995.76309061980442</v>
      </c>
      <c r="E54" s="71">
        <f t="shared" si="0"/>
        <v>995.7676906198044</v>
      </c>
      <c r="F54" s="72">
        <f t="shared" si="1"/>
        <v>5</v>
      </c>
      <c r="G54" s="73" t="str">
        <f t="shared" si="2"/>
        <v xml:space="preserve">Kingston </v>
      </c>
      <c r="H54" s="74">
        <f t="shared" si="3"/>
        <v>401.09269365723611</v>
      </c>
      <c r="I54" s="49"/>
      <c r="J54" s="69"/>
      <c r="K54" s="70"/>
      <c r="L54" s="72"/>
      <c r="R54" s="52" t="s">
        <v>192</v>
      </c>
    </row>
    <row r="55" spans="1:18" x14ac:dyDescent="0.5">
      <c r="A55" s="49"/>
      <c r="B55" s="69">
        <v>47</v>
      </c>
      <c r="C55" s="70" t="s">
        <v>59</v>
      </c>
      <c r="D55" s="71">
        <f>VLOOKUP($B55,All!$A$5:$CU$85,Comparison!$B$4+51)</f>
        <v>638.02547904380128</v>
      </c>
      <c r="E55" s="71">
        <f t="shared" si="0"/>
        <v>638.03017904380124</v>
      </c>
      <c r="F55" s="72">
        <f t="shared" si="1"/>
        <v>25</v>
      </c>
      <c r="G55" s="73" t="str">
        <f t="shared" si="2"/>
        <v xml:space="preserve">Yarra Ranges </v>
      </c>
      <c r="H55" s="74">
        <f t="shared" si="3"/>
        <v>383.23278422056205</v>
      </c>
      <c r="I55" s="49"/>
      <c r="J55" s="69"/>
      <c r="K55" s="70"/>
      <c r="L55" s="72"/>
      <c r="R55" s="51" t="s">
        <v>193</v>
      </c>
    </row>
    <row r="56" spans="1:18" x14ac:dyDescent="0.5">
      <c r="A56" s="49"/>
      <c r="B56" s="69">
        <v>48</v>
      </c>
      <c r="C56" s="70" t="s">
        <v>60</v>
      </c>
      <c r="D56" s="71">
        <f>VLOOKUP($B56,All!$A$5:$CU$85,Comparison!$B$4+51)</f>
        <v>709.57425544673197</v>
      </c>
      <c r="E56" s="71">
        <f t="shared" si="0"/>
        <v>709.57905544673201</v>
      </c>
      <c r="F56" s="72">
        <f t="shared" si="1"/>
        <v>20</v>
      </c>
      <c r="G56" s="73" t="str">
        <f t="shared" si="2"/>
        <v xml:space="preserve">Moreland </v>
      </c>
      <c r="H56" s="74">
        <f t="shared" si="3"/>
        <v>372.42665366970044</v>
      </c>
      <c r="I56" s="49"/>
      <c r="J56" s="69"/>
      <c r="K56" s="70"/>
      <c r="L56" s="72"/>
    </row>
    <row r="57" spans="1:18" x14ac:dyDescent="0.5">
      <c r="A57" s="49"/>
      <c r="B57" s="69">
        <v>49</v>
      </c>
      <c r="C57" s="70" t="s">
        <v>61</v>
      </c>
      <c r="D57" s="71">
        <f>VLOOKUP($B57,All!$A$5:$CU$85,Comparison!$B$4+51)</f>
        <v>435.74579380879885</v>
      </c>
      <c r="E57" s="71">
        <f t="shared" si="0"/>
        <v>435.75069380879887</v>
      </c>
      <c r="F57" s="72">
        <f t="shared" si="1"/>
        <v>41</v>
      </c>
      <c r="G57" s="73" t="str">
        <f t="shared" si="2"/>
        <v xml:space="preserve">Mount Alexander </v>
      </c>
      <c r="H57" s="74">
        <f t="shared" si="3"/>
        <v>364.9817509124544</v>
      </c>
      <c r="I57" s="49"/>
      <c r="J57" s="69"/>
      <c r="K57" s="70"/>
      <c r="L57" s="72"/>
    </row>
    <row r="58" spans="1:18" x14ac:dyDescent="0.5">
      <c r="A58" s="49"/>
      <c r="B58" s="69">
        <v>50</v>
      </c>
      <c r="C58" s="70" t="s">
        <v>62</v>
      </c>
      <c r="D58" s="71">
        <f>VLOOKUP($B58,All!$A$5:$CU$85,Comparison!$B$4+51)</f>
        <v>363.55908404362708</v>
      </c>
      <c r="E58" s="71">
        <f t="shared" si="0"/>
        <v>363.56408404362708</v>
      </c>
      <c r="F58" s="72">
        <f t="shared" si="1"/>
        <v>50</v>
      </c>
      <c r="G58" s="73" t="str">
        <f t="shared" si="2"/>
        <v xml:space="preserve">Moonee Valley </v>
      </c>
      <c r="H58" s="74">
        <f t="shared" si="3"/>
        <v>363.55908404362708</v>
      </c>
      <c r="I58" s="49"/>
      <c r="J58" s="69"/>
      <c r="K58" s="70"/>
      <c r="L58" s="72"/>
    </row>
    <row r="59" spans="1:18" x14ac:dyDescent="0.5">
      <c r="A59" s="49"/>
      <c r="B59" s="69">
        <v>51</v>
      </c>
      <c r="C59" s="70" t="s">
        <v>63</v>
      </c>
      <c r="D59" s="71">
        <f>VLOOKUP($B59,All!$A$5:$CU$85,Comparison!$B$4+51)</f>
        <v>438.73045844556134</v>
      </c>
      <c r="E59" s="71">
        <f t="shared" si="0"/>
        <v>438.73555844556137</v>
      </c>
      <c r="F59" s="72">
        <f t="shared" si="1"/>
        <v>40</v>
      </c>
      <c r="G59" s="73" t="str">
        <f t="shared" si="2"/>
        <v xml:space="preserve">Ballarat </v>
      </c>
      <c r="H59" s="74">
        <f t="shared" si="3"/>
        <v>342.13054839665591</v>
      </c>
      <c r="I59" s="49"/>
      <c r="J59" s="69"/>
      <c r="K59" s="70"/>
      <c r="L59" s="72"/>
    </row>
    <row r="60" spans="1:18" x14ac:dyDescent="0.5">
      <c r="A60" s="49"/>
      <c r="B60" s="69">
        <v>52</v>
      </c>
      <c r="C60" s="70" t="s">
        <v>64</v>
      </c>
      <c r="D60" s="71">
        <f>VLOOKUP($B60,All!$A$5:$CU$85,Comparison!$B$4+51)</f>
        <v>372.42665366970044</v>
      </c>
      <c r="E60" s="71">
        <f t="shared" si="0"/>
        <v>372.43185366970044</v>
      </c>
      <c r="F60" s="72">
        <f t="shared" si="1"/>
        <v>48</v>
      </c>
      <c r="G60" s="73" t="str">
        <f t="shared" si="2"/>
        <v xml:space="preserve">Hobsons Bay </v>
      </c>
      <c r="H60" s="74">
        <f t="shared" si="3"/>
        <v>340.16030308894074</v>
      </c>
      <c r="I60" s="49"/>
      <c r="J60" s="69"/>
      <c r="K60" s="70"/>
      <c r="L60" s="72"/>
    </row>
    <row r="61" spans="1:18" x14ac:dyDescent="0.5">
      <c r="A61" s="49"/>
      <c r="B61" s="69">
        <v>53</v>
      </c>
      <c r="C61" s="70" t="s">
        <v>65</v>
      </c>
      <c r="D61" s="71">
        <f>VLOOKUP($B61,All!$A$5:$CU$85,Comparison!$B$4+51)</f>
        <v>460.73124800132655</v>
      </c>
      <c r="E61" s="71">
        <f t="shared" si="0"/>
        <v>460.73654800132653</v>
      </c>
      <c r="F61" s="72">
        <f t="shared" si="1"/>
        <v>38</v>
      </c>
      <c r="G61" s="73" t="str">
        <f t="shared" si="2"/>
        <v xml:space="preserve">Murrindindi </v>
      </c>
      <c r="H61" s="74">
        <f t="shared" si="3"/>
        <v>327.39922242684673</v>
      </c>
      <c r="I61" s="49"/>
      <c r="J61" s="69"/>
      <c r="K61" s="70"/>
      <c r="L61" s="72"/>
    </row>
    <row r="62" spans="1:18" x14ac:dyDescent="0.5">
      <c r="A62" s="49"/>
      <c r="B62" s="69">
        <v>54</v>
      </c>
      <c r="C62" s="70" t="s">
        <v>66</v>
      </c>
      <c r="D62" s="71">
        <f>VLOOKUP($B62,All!$A$5:$CU$85,Comparison!$B$4+51)</f>
        <v>364.9817509124544</v>
      </c>
      <c r="E62" s="71">
        <f t="shared" si="0"/>
        <v>364.98715091245441</v>
      </c>
      <c r="F62" s="72">
        <f t="shared" si="1"/>
        <v>49</v>
      </c>
      <c r="G62" s="73" t="str">
        <f t="shared" si="2"/>
        <v xml:space="preserve">Loddon </v>
      </c>
      <c r="H62" s="74">
        <f t="shared" si="3"/>
        <v>321.15616218386191</v>
      </c>
      <c r="I62" s="49"/>
      <c r="J62" s="69"/>
      <c r="K62" s="70"/>
      <c r="L62" s="72"/>
    </row>
    <row r="63" spans="1:18" x14ac:dyDescent="0.5">
      <c r="A63" s="49"/>
      <c r="B63" s="69">
        <v>55</v>
      </c>
      <c r="C63" s="70" t="s">
        <v>67</v>
      </c>
      <c r="D63" s="71">
        <f>VLOOKUP($B63,All!$A$5:$CU$85,Comparison!$B$4+51)</f>
        <v>158.57168027250836</v>
      </c>
      <c r="E63" s="71">
        <f t="shared" si="0"/>
        <v>158.57718027250837</v>
      </c>
      <c r="F63" s="72">
        <f t="shared" si="1"/>
        <v>73</v>
      </c>
      <c r="G63" s="73" t="str">
        <f t="shared" si="2"/>
        <v xml:space="preserve">Glen Eira </v>
      </c>
      <c r="H63" s="74">
        <f t="shared" si="3"/>
        <v>320.44799514587652</v>
      </c>
      <c r="I63" s="49"/>
      <c r="J63" s="69"/>
      <c r="K63" s="70"/>
      <c r="L63" s="72"/>
    </row>
    <row r="64" spans="1:18" x14ac:dyDescent="0.5">
      <c r="A64" s="49"/>
      <c r="B64" s="69">
        <v>56</v>
      </c>
      <c r="C64" s="70" t="s">
        <v>68</v>
      </c>
      <c r="D64" s="71">
        <f>VLOOKUP($B64,All!$A$5:$CU$85,Comparison!$B$4+51)</f>
        <v>327.39922242684673</v>
      </c>
      <c r="E64" s="71">
        <f t="shared" si="0"/>
        <v>327.40482242684675</v>
      </c>
      <c r="F64" s="72">
        <f t="shared" si="1"/>
        <v>53</v>
      </c>
      <c r="G64" s="73" t="str">
        <f t="shared" si="2"/>
        <v xml:space="preserve">Bass Coast </v>
      </c>
      <c r="H64" s="74">
        <f t="shared" si="3"/>
        <v>317.79943917746027</v>
      </c>
      <c r="I64" s="49"/>
      <c r="J64" s="69"/>
      <c r="K64" s="70"/>
      <c r="L64" s="72"/>
    </row>
    <row r="65" spans="1:12" x14ac:dyDescent="0.5">
      <c r="A65" s="49"/>
      <c r="B65" s="69">
        <v>57</v>
      </c>
      <c r="C65" s="70" t="s">
        <v>69</v>
      </c>
      <c r="D65" s="71">
        <f>VLOOKUP($B65,All!$A$5:$CU$85,Comparison!$B$4+51)</f>
        <v>187.06205246937242</v>
      </c>
      <c r="E65" s="71">
        <f t="shared" si="0"/>
        <v>187.06775246937241</v>
      </c>
      <c r="F65" s="72">
        <f t="shared" si="1"/>
        <v>70</v>
      </c>
      <c r="G65" s="73" t="str">
        <f t="shared" si="2"/>
        <v xml:space="preserve">Cardinia </v>
      </c>
      <c r="H65" s="74">
        <f t="shared" si="3"/>
        <v>317.57506906612275</v>
      </c>
      <c r="I65" s="49"/>
      <c r="J65" s="69"/>
      <c r="K65" s="70"/>
      <c r="L65" s="72"/>
    </row>
    <row r="66" spans="1:12" x14ac:dyDescent="0.5">
      <c r="A66" s="49"/>
      <c r="B66" s="69">
        <v>58</v>
      </c>
      <c r="C66" s="70" t="s">
        <v>70</v>
      </c>
      <c r="D66" s="71">
        <f>VLOOKUP($B66,All!$A$5:$CU$85,Comparison!$B$4+51)</f>
        <v>1245.2863281592563</v>
      </c>
      <c r="E66" s="71">
        <f t="shared" si="0"/>
        <v>1245.2921281592562</v>
      </c>
      <c r="F66" s="72">
        <f t="shared" si="1"/>
        <v>3</v>
      </c>
      <c r="G66" s="73" t="str">
        <f t="shared" si="2"/>
        <v xml:space="preserve">Wyndham </v>
      </c>
      <c r="H66" s="74">
        <f t="shared" si="3"/>
        <v>314.51425021355908</v>
      </c>
      <c r="I66" s="49"/>
      <c r="J66" s="69"/>
      <c r="K66" s="70"/>
      <c r="L66" s="72"/>
    </row>
    <row r="67" spans="1:12" x14ac:dyDescent="0.5">
      <c r="A67" s="49"/>
      <c r="B67" s="69">
        <v>59</v>
      </c>
      <c r="C67" s="70" t="s">
        <v>71</v>
      </c>
      <c r="D67" s="71">
        <f>VLOOKUP($B67,All!$A$5:$CU$85,Comparison!$B$4+51)</f>
        <v>822.48703595590507</v>
      </c>
      <c r="E67" s="71">
        <f t="shared" si="0"/>
        <v>822.49293595590507</v>
      </c>
      <c r="F67" s="72">
        <f t="shared" si="1"/>
        <v>9</v>
      </c>
      <c r="G67" s="73" t="str">
        <f t="shared" si="2"/>
        <v xml:space="preserve">Hindmarsh </v>
      </c>
      <c r="H67" s="74">
        <f t="shared" si="3"/>
        <v>304.00572246065809</v>
      </c>
      <c r="I67" s="49"/>
      <c r="J67" s="69"/>
      <c r="K67" s="70"/>
      <c r="L67" s="72"/>
    </row>
    <row r="68" spans="1:12" x14ac:dyDescent="0.5">
      <c r="A68" s="49"/>
      <c r="B68" s="69">
        <v>60</v>
      </c>
      <c r="C68" s="70" t="s">
        <v>72</v>
      </c>
      <c r="D68" s="71">
        <f>VLOOKUP($B68,All!$A$5:$CU$85,Comparison!$B$4+51)</f>
        <v>251.48908007941759</v>
      </c>
      <c r="E68" s="71">
        <f t="shared" si="0"/>
        <v>251.49508007941759</v>
      </c>
      <c r="F68" s="72">
        <f t="shared" si="1"/>
        <v>64</v>
      </c>
      <c r="G68" s="73" t="str">
        <f t="shared" si="2"/>
        <v xml:space="preserve">Alpine </v>
      </c>
      <c r="H68" s="74">
        <f t="shared" si="3"/>
        <v>300.62437369922145</v>
      </c>
      <c r="I68" s="49"/>
      <c r="J68" s="69"/>
      <c r="K68" s="70"/>
      <c r="L68" s="72"/>
    </row>
    <row r="69" spans="1:12" x14ac:dyDescent="0.5">
      <c r="A69" s="49"/>
      <c r="B69" s="69">
        <v>61</v>
      </c>
      <c r="C69" s="70" t="s">
        <v>73</v>
      </c>
      <c r="D69" s="71">
        <f>VLOOKUP($B69,All!$A$5:$CU$85,Comparison!$B$4+51)</f>
        <v>99.734042553191486</v>
      </c>
      <c r="E69" s="71">
        <f t="shared" si="0"/>
        <v>99.74014255319149</v>
      </c>
      <c r="F69" s="72">
        <f t="shared" si="1"/>
        <v>77</v>
      </c>
      <c r="G69" s="73" t="str">
        <f t="shared" si="2"/>
        <v xml:space="preserve">Strathbogie </v>
      </c>
      <c r="H69" s="74">
        <f t="shared" si="3"/>
        <v>300.21834061135371</v>
      </c>
      <c r="I69" s="49"/>
      <c r="J69" s="69"/>
      <c r="K69" s="70"/>
      <c r="L69" s="72"/>
    </row>
    <row r="70" spans="1:12" x14ac:dyDescent="0.5">
      <c r="A70" s="49"/>
      <c r="B70" s="69">
        <v>62</v>
      </c>
      <c r="C70" s="70" t="s">
        <v>74</v>
      </c>
      <c r="D70" s="71">
        <f>VLOOKUP($B70,All!$A$5:$CU$85,Comparison!$B$4+51)</f>
        <v>247.95027770431102</v>
      </c>
      <c r="E70" s="71">
        <f t="shared" si="0"/>
        <v>247.95647770431103</v>
      </c>
      <c r="F70" s="72">
        <f t="shared" si="1"/>
        <v>65</v>
      </c>
      <c r="G70" s="73" t="str">
        <f t="shared" si="2"/>
        <v xml:space="preserve">Whitehorse </v>
      </c>
      <c r="H70" s="74">
        <f t="shared" si="3"/>
        <v>286.05416770409715</v>
      </c>
      <c r="I70" s="49"/>
      <c r="J70" s="69"/>
      <c r="K70" s="70"/>
      <c r="L70" s="72"/>
    </row>
    <row r="71" spans="1:12" x14ac:dyDescent="0.5">
      <c r="A71" s="49"/>
      <c r="B71" s="69">
        <v>63</v>
      </c>
      <c r="C71" s="70" t="s">
        <v>75</v>
      </c>
      <c r="D71" s="71">
        <f>VLOOKUP($B71,All!$A$5:$CU$85,Comparison!$B$4+51)</f>
        <v>539.23391595388625</v>
      </c>
      <c r="E71" s="71">
        <f t="shared" si="0"/>
        <v>539.24021595388626</v>
      </c>
      <c r="F71" s="72">
        <f t="shared" si="1"/>
        <v>32</v>
      </c>
      <c r="G71" s="73" t="str">
        <f t="shared" si="2"/>
        <v xml:space="preserve">Corangamite </v>
      </c>
      <c r="H71" s="74">
        <f t="shared" si="3"/>
        <v>282.50360976834702</v>
      </c>
      <c r="I71" s="49"/>
      <c r="J71" s="69"/>
      <c r="K71" s="70"/>
      <c r="L71" s="72"/>
    </row>
    <row r="72" spans="1:12" x14ac:dyDescent="0.5">
      <c r="A72" s="49"/>
      <c r="B72" s="69">
        <v>64</v>
      </c>
      <c r="C72" s="70" t="s">
        <v>76</v>
      </c>
      <c r="D72" s="71">
        <f>VLOOKUP($B72,All!$A$5:$CU$85,Comparison!$B$4+51)</f>
        <v>624.71546360463356</v>
      </c>
      <c r="E72" s="71">
        <f t="shared" si="0"/>
        <v>624.72186360463354</v>
      </c>
      <c r="F72" s="72">
        <f t="shared" si="1"/>
        <v>26</v>
      </c>
      <c r="G72" s="73" t="str">
        <f t="shared" si="2"/>
        <v xml:space="preserve">Pyrenees </v>
      </c>
      <c r="H72" s="74">
        <f t="shared" si="3"/>
        <v>251.48908007941759</v>
      </c>
      <c r="I72" s="49"/>
      <c r="J72" s="69"/>
      <c r="K72" s="70"/>
      <c r="L72" s="72"/>
    </row>
    <row r="73" spans="1:12" x14ac:dyDescent="0.5">
      <c r="A73" s="49"/>
      <c r="B73" s="69">
        <v>65</v>
      </c>
      <c r="C73" s="70" t="s">
        <v>77</v>
      </c>
      <c r="D73" s="71">
        <f>VLOOKUP($B73,All!$A$5:$CU$85,Comparison!$B$4+51)</f>
        <v>300.21834061135371</v>
      </c>
      <c r="E73" s="71">
        <f t="shared" si="0"/>
        <v>300.22484061135373</v>
      </c>
      <c r="F73" s="72">
        <f t="shared" si="1"/>
        <v>61</v>
      </c>
      <c r="G73" s="73" t="str">
        <f t="shared" si="2"/>
        <v xml:space="preserve">South Gippsland </v>
      </c>
      <c r="H73" s="74">
        <f t="shared" si="3"/>
        <v>247.95027770431102</v>
      </c>
      <c r="I73" s="49"/>
      <c r="J73" s="69"/>
      <c r="K73" s="70"/>
      <c r="L73" s="72"/>
    </row>
    <row r="74" spans="1:12" x14ac:dyDescent="0.5">
      <c r="A74" s="49"/>
      <c r="B74" s="69">
        <v>66</v>
      </c>
      <c r="C74" s="70" t="s">
        <v>78</v>
      </c>
      <c r="D74" s="71">
        <f>VLOOKUP($B74,All!$A$5:$CU$85,Comparison!$B$4+51)</f>
        <v>140.92203272842312</v>
      </c>
      <c r="E74" s="71">
        <f t="shared" ref="E74:E89" si="4">D74+0.0001*B74</f>
        <v>140.92863272842311</v>
      </c>
      <c r="F74" s="72">
        <f t="shared" ref="F74:F87" si="5">RANK(E74,E$9:E$87)</f>
        <v>76</v>
      </c>
      <c r="G74" s="73" t="str">
        <f t="shared" ref="G74:G87" si="6">VLOOKUP(MATCH(B74,F$9:F$87,0),$B$9:$D$87,2)</f>
        <v xml:space="preserve">Buloke </v>
      </c>
      <c r="H74" s="74">
        <f t="shared" ref="H74:H87" si="7">VLOOKUP(MATCH(B74,F$9:F$87,0),$B$9:$D$87,3)</f>
        <v>245.86133420750696</v>
      </c>
      <c r="I74" s="49"/>
      <c r="J74" s="69"/>
      <c r="K74" s="70"/>
      <c r="L74" s="72"/>
    </row>
    <row r="75" spans="1:12" x14ac:dyDescent="0.5">
      <c r="A75" s="49"/>
      <c r="B75" s="69">
        <v>67</v>
      </c>
      <c r="C75" s="70" t="s">
        <v>79</v>
      </c>
      <c r="D75" s="71">
        <f>VLOOKUP($B75,All!$A$5:$CU$85,Comparison!$B$4+51)</f>
        <v>857.11502873283337</v>
      </c>
      <c r="E75" s="71">
        <f t="shared" si="4"/>
        <v>857.12172873283339</v>
      </c>
      <c r="F75" s="72">
        <f t="shared" si="5"/>
        <v>8</v>
      </c>
      <c r="G75" s="73" t="str">
        <f t="shared" si="6"/>
        <v xml:space="preserve">Bayside </v>
      </c>
      <c r="H75" s="74">
        <f t="shared" si="7"/>
        <v>240.83837792097899</v>
      </c>
      <c r="I75" s="49"/>
      <c r="J75" s="69"/>
      <c r="K75" s="70"/>
      <c r="L75" s="72"/>
    </row>
    <row r="76" spans="1:12" x14ac:dyDescent="0.5">
      <c r="A76" s="49"/>
      <c r="B76" s="69">
        <v>68</v>
      </c>
      <c r="C76" s="70" t="s">
        <v>80</v>
      </c>
      <c r="D76" s="71">
        <f>VLOOKUP($B76,All!$A$5:$CU$85,Comparison!$B$4+51)</f>
        <v>147.49262536873155</v>
      </c>
      <c r="E76" s="71">
        <f t="shared" si="4"/>
        <v>147.49942536873155</v>
      </c>
      <c r="F76" s="72">
        <f t="shared" si="5"/>
        <v>75</v>
      </c>
      <c r="G76" s="73" t="str">
        <f t="shared" si="6"/>
        <v xml:space="preserve">Yarriambiack </v>
      </c>
      <c r="H76" s="74">
        <f t="shared" si="7"/>
        <v>227.68670309653916</v>
      </c>
      <c r="I76" s="49"/>
      <c r="J76" s="69"/>
      <c r="K76" s="70"/>
      <c r="L76" s="72"/>
    </row>
    <row r="77" spans="1:12" x14ac:dyDescent="0.5">
      <c r="A77" s="49"/>
      <c r="B77" s="69">
        <v>69</v>
      </c>
      <c r="C77" s="70" t="s">
        <v>81</v>
      </c>
      <c r="D77" s="71">
        <f>VLOOKUP($B77,All!$A$5:$CU$85,Comparison!$B$4+51)</f>
        <v>777.47713806212971</v>
      </c>
      <c r="E77" s="71">
        <f t="shared" si="4"/>
        <v>777.48403806212968</v>
      </c>
      <c r="F77" s="72">
        <f t="shared" si="5"/>
        <v>15</v>
      </c>
      <c r="G77" s="73" t="str">
        <f t="shared" si="6"/>
        <v xml:space="preserve">Manningham </v>
      </c>
      <c r="H77" s="74">
        <f t="shared" si="7"/>
        <v>195.45641399529973</v>
      </c>
      <c r="I77" s="49"/>
      <c r="J77" s="69"/>
      <c r="K77" s="70"/>
      <c r="L77" s="72"/>
    </row>
    <row r="78" spans="1:12" x14ac:dyDescent="0.5">
      <c r="A78" s="49"/>
      <c r="B78" s="69">
        <v>70</v>
      </c>
      <c r="C78" s="70" t="s">
        <v>82</v>
      </c>
      <c r="D78" s="71">
        <f>VLOOKUP($B78,All!$A$5:$CU$85,Comparison!$B$4+51)</f>
        <v>650.09990712858473</v>
      </c>
      <c r="E78" s="71">
        <f t="shared" si="4"/>
        <v>650.10690712858468</v>
      </c>
      <c r="F78" s="72">
        <f t="shared" si="5"/>
        <v>24</v>
      </c>
      <c r="G78" s="73" t="str">
        <f t="shared" si="6"/>
        <v xml:space="preserve">Nillumbik </v>
      </c>
      <c r="H78" s="74">
        <f t="shared" si="7"/>
        <v>187.06205246937242</v>
      </c>
      <c r="I78" s="49"/>
      <c r="J78" s="69"/>
      <c r="K78" s="70"/>
      <c r="L78" s="72"/>
    </row>
    <row r="79" spans="1:12" x14ac:dyDescent="0.5">
      <c r="A79" s="49"/>
      <c r="B79" s="69">
        <v>71</v>
      </c>
      <c r="C79" s="70" t="s">
        <v>83</v>
      </c>
      <c r="D79" s="71">
        <f>VLOOKUP($B79,All!$A$5:$CU$85,Comparison!$B$4+51)</f>
        <v>741.56801429528707</v>
      </c>
      <c r="E79" s="71">
        <f t="shared" si="4"/>
        <v>741.57511429528711</v>
      </c>
      <c r="F79" s="72">
        <f t="shared" si="5"/>
        <v>19</v>
      </c>
      <c r="G79" s="73" t="str">
        <f t="shared" si="6"/>
        <v xml:space="preserve">West Wimmera </v>
      </c>
      <c r="H79" s="74">
        <f t="shared" si="7"/>
        <v>183.72703412073491</v>
      </c>
      <c r="I79" s="49"/>
      <c r="J79" s="69"/>
      <c r="K79" s="70"/>
      <c r="L79" s="72"/>
    </row>
    <row r="80" spans="1:12" x14ac:dyDescent="0.5">
      <c r="A80" s="49"/>
      <c r="B80" s="69">
        <v>72</v>
      </c>
      <c r="C80" s="70" t="s">
        <v>84</v>
      </c>
      <c r="D80" s="71">
        <f>VLOOKUP($B80,All!$A$5:$CU$85,Comparison!$B$4+51)</f>
        <v>183.72703412073491</v>
      </c>
      <c r="E80" s="71">
        <f t="shared" si="4"/>
        <v>183.73423412073492</v>
      </c>
      <c r="F80" s="72">
        <f t="shared" si="5"/>
        <v>71</v>
      </c>
      <c r="G80" s="73" t="str">
        <f t="shared" si="6"/>
        <v xml:space="preserve">Indigo </v>
      </c>
      <c r="H80" s="74">
        <f t="shared" si="7"/>
        <v>165.82765768433521</v>
      </c>
      <c r="I80" s="49"/>
      <c r="J80" s="69"/>
      <c r="K80" s="70"/>
      <c r="L80" s="72"/>
    </row>
    <row r="81" spans="1:18" x14ac:dyDescent="0.5">
      <c r="A81" s="49"/>
      <c r="B81" s="69">
        <v>73</v>
      </c>
      <c r="C81" s="70" t="s">
        <v>85</v>
      </c>
      <c r="D81" s="71">
        <f>VLOOKUP($B81,All!$A$5:$CU$85,Comparison!$B$4+51)</f>
        <v>286.05416770409715</v>
      </c>
      <c r="E81" s="71">
        <f t="shared" si="4"/>
        <v>286.06146770409714</v>
      </c>
      <c r="F81" s="72">
        <f t="shared" si="5"/>
        <v>62</v>
      </c>
      <c r="G81" s="73" t="str">
        <f t="shared" si="6"/>
        <v xml:space="preserve">Moyne </v>
      </c>
      <c r="H81" s="74">
        <f t="shared" si="7"/>
        <v>158.57168027250836</v>
      </c>
      <c r="I81" s="49"/>
      <c r="J81" s="69"/>
      <c r="K81" s="70"/>
      <c r="L81" s="72"/>
    </row>
    <row r="82" spans="1:18" x14ac:dyDescent="0.5">
      <c r="A82" s="49"/>
      <c r="B82" s="69">
        <v>74</v>
      </c>
      <c r="C82" s="70" t="s">
        <v>86</v>
      </c>
      <c r="D82" s="71">
        <f>VLOOKUP($B82,All!$A$5:$CU$85,Comparison!$B$4+51)</f>
        <v>531.41342442472489</v>
      </c>
      <c r="E82" s="71">
        <f t="shared" si="4"/>
        <v>531.42082442472486</v>
      </c>
      <c r="F82" s="72">
        <f t="shared" si="5"/>
        <v>34</v>
      </c>
      <c r="G82" s="73" t="str">
        <f t="shared" si="6"/>
        <v xml:space="preserve">Boroondara </v>
      </c>
      <c r="H82" s="74">
        <f t="shared" si="7"/>
        <v>157.35727203684783</v>
      </c>
      <c r="I82" s="49"/>
      <c r="J82" s="69"/>
      <c r="K82" s="70"/>
      <c r="L82" s="72"/>
    </row>
    <row r="83" spans="1:18" x14ac:dyDescent="0.5">
      <c r="A83" s="49"/>
      <c r="B83" s="69">
        <v>75</v>
      </c>
      <c r="C83" s="70" t="s">
        <v>87</v>
      </c>
      <c r="D83" s="71">
        <f>VLOOKUP($B83,All!$A$5:$CU$85,Comparison!$B$4+51)</f>
        <v>663.35380432234774</v>
      </c>
      <c r="E83" s="71">
        <f t="shared" si="4"/>
        <v>663.36130432234779</v>
      </c>
      <c r="F83" s="72">
        <f t="shared" si="5"/>
        <v>23</v>
      </c>
      <c r="G83" s="73" t="str">
        <f t="shared" si="6"/>
        <v xml:space="preserve">Towong </v>
      </c>
      <c r="H83" s="74">
        <f t="shared" si="7"/>
        <v>147.49262536873155</v>
      </c>
      <c r="I83" s="49"/>
      <c r="J83" s="69"/>
      <c r="K83" s="70"/>
      <c r="L83" s="72"/>
    </row>
    <row r="84" spans="1:18" x14ac:dyDescent="0.5">
      <c r="A84" s="49"/>
      <c r="B84" s="69">
        <v>76</v>
      </c>
      <c r="C84" s="70" t="s">
        <v>88</v>
      </c>
      <c r="D84" s="71">
        <f>VLOOKUP($B84,All!$A$5:$CU$85,Comparison!$B$4+51)</f>
        <v>314.51425021355908</v>
      </c>
      <c r="E84" s="71">
        <f t="shared" si="4"/>
        <v>314.52185021355911</v>
      </c>
      <c r="F84" s="72">
        <f t="shared" si="5"/>
        <v>58</v>
      </c>
      <c r="G84" s="73" t="str">
        <f t="shared" si="6"/>
        <v xml:space="preserve">Surf Coast </v>
      </c>
      <c r="H84" s="74">
        <f t="shared" si="7"/>
        <v>140.92203272842312</v>
      </c>
      <c r="I84" s="49"/>
      <c r="J84" s="69"/>
      <c r="K84" s="70"/>
      <c r="L84" s="72"/>
    </row>
    <row r="85" spans="1:18" x14ac:dyDescent="0.5">
      <c r="A85" s="49"/>
      <c r="B85" s="69">
        <v>77</v>
      </c>
      <c r="C85" s="70" t="s">
        <v>89</v>
      </c>
      <c r="D85" s="71">
        <f>VLOOKUP($B85,All!$A$5:$CU$85,Comparison!$B$4+51)</f>
        <v>977.4545454545455</v>
      </c>
      <c r="E85" s="71">
        <f t="shared" si="4"/>
        <v>977.4622454545455</v>
      </c>
      <c r="F85" s="72">
        <f t="shared" si="5"/>
        <v>7</v>
      </c>
      <c r="G85" s="73" t="str">
        <f t="shared" si="6"/>
        <v xml:space="preserve">Queenscliffe </v>
      </c>
      <c r="H85" s="74">
        <f t="shared" si="7"/>
        <v>99.734042553191486</v>
      </c>
      <c r="I85" s="49"/>
      <c r="J85" s="69"/>
      <c r="K85" s="70"/>
      <c r="L85" s="72"/>
    </row>
    <row r="86" spans="1:18" x14ac:dyDescent="0.5">
      <c r="A86" s="49"/>
      <c r="B86" s="69">
        <v>78</v>
      </c>
      <c r="C86" s="70" t="s">
        <v>90</v>
      </c>
      <c r="D86" s="71">
        <f>VLOOKUP($B86,All!$A$5:$CU$85,Comparison!$B$4+51)</f>
        <v>383.23278422056205</v>
      </c>
      <c r="E86" s="71">
        <f t="shared" si="4"/>
        <v>383.24058422056203</v>
      </c>
      <c r="F86" s="72">
        <f t="shared" si="5"/>
        <v>47</v>
      </c>
      <c r="G86" s="73" t="str">
        <f t="shared" si="6"/>
        <v xml:space="preserve">Hepburn </v>
      </c>
      <c r="H86" s="74">
        <f t="shared" si="7"/>
        <v>99.028284953889951</v>
      </c>
      <c r="I86" s="49"/>
      <c r="J86" s="69"/>
      <c r="K86" s="70"/>
      <c r="L86" s="72"/>
    </row>
    <row r="87" spans="1:18" x14ac:dyDescent="0.5">
      <c r="A87" s="49"/>
      <c r="B87" s="69">
        <v>79</v>
      </c>
      <c r="C87" s="70" t="s">
        <v>91</v>
      </c>
      <c r="D87" s="71">
        <f>VLOOKUP($B87,All!$A$5:$CU$85,Comparison!$B$4+51)</f>
        <v>227.68670309653916</v>
      </c>
      <c r="E87" s="71">
        <f t="shared" si="4"/>
        <v>227.69460309653917</v>
      </c>
      <c r="F87" s="72">
        <f t="shared" si="5"/>
        <v>68</v>
      </c>
      <c r="G87" s="73" t="str">
        <f t="shared" si="6"/>
        <v xml:space="preserve">Golden Plains </v>
      </c>
      <c r="H87" s="74">
        <f t="shared" si="7"/>
        <v>86.601509340591363</v>
      </c>
      <c r="I87" s="49"/>
      <c r="J87" s="69"/>
      <c r="K87" s="70"/>
      <c r="L87" s="72"/>
    </row>
    <row r="88" spans="1:18" x14ac:dyDescent="0.5">
      <c r="A88" s="44"/>
      <c r="B88" s="45">
        <v>80</v>
      </c>
      <c r="C88" s="2" t="s">
        <v>0</v>
      </c>
      <c r="D88" s="46">
        <f>VLOOKUP($B88,All!$A$5:$CU$85,Comparison!$B$4+51)</f>
        <v>537</v>
      </c>
      <c r="E88" s="46">
        <f t="shared" si="4"/>
        <v>537.00800000000004</v>
      </c>
      <c r="F88" s="47">
        <f t="shared" ref="F88:F89" si="8">RANK(E88,E$9:E$89)</f>
        <v>34</v>
      </c>
      <c r="G88" s="44"/>
      <c r="H88" s="44"/>
      <c r="I88" s="49"/>
      <c r="J88" s="42"/>
    </row>
    <row r="89" spans="1:18" s="50" customFormat="1" x14ac:dyDescent="0.5">
      <c r="A89" s="36"/>
      <c r="B89" s="30">
        <v>81</v>
      </c>
      <c r="C89" s="2" t="s">
        <v>122</v>
      </c>
      <c r="D89" s="46">
        <f>VLOOKUP($B89,All!$A$5:$CU$85,Comparison!$B$4+51)</f>
        <v>549.28792967250888</v>
      </c>
      <c r="E89" s="37">
        <f t="shared" si="4"/>
        <v>549.29602967250889</v>
      </c>
      <c r="F89" s="38">
        <f t="shared" si="8"/>
        <v>32</v>
      </c>
      <c r="G89" s="36"/>
      <c r="H89" s="36"/>
      <c r="R89" s="36"/>
    </row>
    <row r="90" spans="1:18" x14ac:dyDescent="0.5">
      <c r="A90" s="36"/>
      <c r="B90" s="36"/>
      <c r="C90" s="36"/>
      <c r="D90" s="36"/>
      <c r="E90" s="36"/>
      <c r="F90" s="36"/>
      <c r="G90" s="36"/>
      <c r="H90" s="36"/>
      <c r="I90" s="50"/>
    </row>
    <row r="91" spans="1:18" x14ac:dyDescent="0.5">
      <c r="A91" s="36"/>
      <c r="B91" s="36"/>
      <c r="C91" s="36"/>
      <c r="D91" s="36"/>
      <c r="E91" s="36"/>
      <c r="F91" s="36"/>
      <c r="G91" s="36"/>
      <c r="H91" s="36"/>
      <c r="I91" s="50"/>
    </row>
  </sheetData>
  <mergeCells count="2">
    <mergeCell ref="B1:I1"/>
    <mergeCell ref="B2:I2"/>
  </mergeCells>
  <pageMargins left="1.5748031496062993" right="0.70866141732283472" top="0.39370078740157483" bottom="0.39370078740157483" header="0.31496062992125984" footer="0.31496062992125984"/>
  <pageSetup paperSize="9" scale="5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190500</xdr:rowOff>
                  </from>
                  <to>
                    <xdr:col>5</xdr:col>
                    <xdr:colOff>133350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8B1B-7585-4EA5-9516-DD940D1AA669}">
  <sheetPr>
    <pageSetUpPr autoPageBreaks="0" fitToPage="1"/>
  </sheetPr>
  <dimension ref="B1:T88"/>
  <sheetViews>
    <sheetView showGridLines="0" showRowColHeaders="0" tabSelected="1" zoomScale="90" zoomScaleNormal="90" workbookViewId="0">
      <selection activeCell="F5" sqref="F5"/>
    </sheetView>
  </sheetViews>
  <sheetFormatPr defaultRowHeight="15.75" x14ac:dyDescent="0.5"/>
  <cols>
    <col min="1" max="1" width="3.3125" style="84" customWidth="1"/>
    <col min="2" max="2" width="5.1875" style="107" customWidth="1"/>
    <col min="3" max="3" width="83.625" style="84" customWidth="1"/>
    <col min="4" max="4" width="9.0625" style="84" customWidth="1"/>
    <col min="5" max="7" width="9.8125" style="85" customWidth="1"/>
    <col min="8" max="10" width="9" style="84"/>
    <col min="11" max="11" width="9" style="86"/>
    <col min="12" max="12" width="9" style="87"/>
    <col min="13" max="16384" width="9" style="84"/>
  </cols>
  <sheetData>
    <row r="1" spans="2:20" ht="21.75" customHeight="1" x14ac:dyDescent="0.5">
      <c r="C1" s="83" t="s">
        <v>290</v>
      </c>
    </row>
    <row r="2" spans="2:20" x14ac:dyDescent="0.5">
      <c r="D2" s="88" t="s">
        <v>289</v>
      </c>
    </row>
    <row r="4" spans="2:20" ht="20.65" x14ac:dyDescent="0.5">
      <c r="B4" s="108"/>
      <c r="C4" s="100" t="str">
        <f>CONCATENATE("Alcohol and other Drug-related Harm in ",'Municipal Details'!D5)</f>
        <v xml:space="preserve">Alcohol and other Drug-related Harm in Mornington Peninsula </v>
      </c>
      <c r="D4" s="92">
        <v>53</v>
      </c>
      <c r="E4" s="93"/>
      <c r="F4" s="93"/>
      <c r="G4" s="93"/>
      <c r="H4" s="94"/>
      <c r="I4" s="94"/>
      <c r="J4" s="94"/>
      <c r="K4" s="95"/>
      <c r="L4" s="96"/>
      <c r="M4" s="94"/>
      <c r="N4" s="94"/>
      <c r="O4" s="94"/>
      <c r="P4" s="104"/>
      <c r="Q4" s="104"/>
      <c r="R4" s="104"/>
      <c r="S4" s="104"/>
      <c r="T4" s="104"/>
    </row>
    <row r="5" spans="2:20" ht="28.5" x14ac:dyDescent="0.5">
      <c r="B5" s="108"/>
      <c r="C5" s="101" t="s">
        <v>198</v>
      </c>
      <c r="D5" s="97" t="str">
        <f>'Municipal Details'!D5</f>
        <v xml:space="preserve">Mornington Peninsula </v>
      </c>
      <c r="E5" s="93"/>
      <c r="F5" s="93"/>
      <c r="G5" s="93"/>
      <c r="H5" s="94"/>
      <c r="I5" s="94"/>
      <c r="J5" s="94"/>
      <c r="K5" s="95"/>
      <c r="L5" s="96"/>
      <c r="M5" s="94"/>
      <c r="N5" s="94"/>
      <c r="O5" s="94"/>
      <c r="P5" s="104"/>
      <c r="Q5" s="104"/>
      <c r="R5" s="104"/>
      <c r="S5" s="104"/>
      <c r="T5" s="104"/>
    </row>
    <row r="6" spans="2:20" ht="30.75" customHeight="1" x14ac:dyDescent="0.5">
      <c r="B6" s="108"/>
      <c r="C6" s="101" t="str">
        <f>CONCATENATE("Some of this information is presented below, to provide an outline of the extent of these impacts in ",'Municipal Details'!D5)</f>
        <v xml:space="preserve">Some of this information is presented below, to provide an outline of the extent of these impacts in Mornington Peninsula </v>
      </c>
      <c r="D6" s="94"/>
      <c r="E6" s="93"/>
      <c r="F6" s="93"/>
      <c r="G6" s="93"/>
      <c r="H6" s="94"/>
      <c r="I6" s="94"/>
      <c r="J6" s="94"/>
      <c r="K6" s="95"/>
      <c r="L6" s="96"/>
      <c r="M6" s="94"/>
      <c r="N6" s="94"/>
      <c r="O6" s="94"/>
      <c r="P6" s="104"/>
      <c r="Q6" s="104"/>
      <c r="R6" s="104"/>
      <c r="S6" s="104"/>
      <c r="T6" s="104"/>
    </row>
    <row r="7" spans="2:20" x14ac:dyDescent="0.5">
      <c r="B7" s="108"/>
      <c r="C7" s="102"/>
      <c r="D7" s="94"/>
      <c r="E7" s="93"/>
      <c r="F7" s="93"/>
      <c r="G7" s="93"/>
      <c r="H7" s="94"/>
      <c r="I7" s="94"/>
      <c r="J7" s="94"/>
      <c r="K7" s="95"/>
      <c r="L7" s="96"/>
      <c r="M7" s="94"/>
      <c r="N7" s="94"/>
      <c r="O7" s="94"/>
      <c r="P7" s="104"/>
      <c r="Q7" s="104"/>
      <c r="R7" s="104"/>
      <c r="S7" s="104"/>
      <c r="T7" s="104"/>
    </row>
    <row r="8" spans="2:20" x14ac:dyDescent="0.5">
      <c r="B8" s="108"/>
      <c r="C8" s="103" t="s">
        <v>199</v>
      </c>
      <c r="D8" s="94"/>
      <c r="E8" s="98" t="s">
        <v>201</v>
      </c>
      <c r="F8" s="98" t="s">
        <v>202</v>
      </c>
      <c r="G8" s="98" t="s">
        <v>133</v>
      </c>
      <c r="H8" s="98" t="s">
        <v>203</v>
      </c>
      <c r="I8" s="94"/>
      <c r="J8" s="94"/>
      <c r="K8" s="95"/>
      <c r="L8" s="96"/>
      <c r="M8" s="94"/>
      <c r="N8" s="94"/>
      <c r="O8" s="94"/>
      <c r="P8" s="104"/>
      <c r="Q8" s="104"/>
      <c r="R8" s="104"/>
      <c r="S8" s="104"/>
      <c r="T8" s="104"/>
    </row>
    <row r="9" spans="2:20" ht="31.5" customHeight="1" x14ac:dyDescent="0.5">
      <c r="B9" s="108"/>
      <c r="C9" s="101" t="str">
        <f>CONCATENATE("In 2018, alcohol and other drug consumption accounted for ",ROUNDUP(E9,1)," hospitalisations per 1,000 residents in ", D5," – a level ",ABS(ROUNDUP(F9,0)),"% ", H9," than the State-wide level and the ",VLOOKUP(G9,K9:L87,2)," rate in Victoria.")</f>
        <v>In 2018, alcohol and other drug consumption accounted for 11.2 hospitalisations per 1,000 residents in Mornington Peninsula  – a level 34% higher than the State-wide level and the 9th highest rate in Victoria.</v>
      </c>
      <c r="D9" s="94"/>
      <c r="E9" s="99">
        <f>'Municipal Details'!D26</f>
        <v>11.174150901747415</v>
      </c>
      <c r="F9" s="99">
        <f>'Municipal Details'!H26</f>
        <v>33.622234220662179</v>
      </c>
      <c r="G9" s="93">
        <f>VLOOKUP(MATCH(D5,'Comparison data'!I$4:I$82,0),'Comparison data'!H$4:J$82,3)</f>
        <v>9</v>
      </c>
      <c r="H9" s="98" t="str">
        <f>IF(F9&gt;0,"higher","lower")</f>
        <v>higher</v>
      </c>
      <c r="I9" s="94"/>
      <c r="J9" s="94"/>
      <c r="K9" s="95">
        <v>1</v>
      </c>
      <c r="L9" s="96" t="s">
        <v>204</v>
      </c>
      <c r="M9" s="94"/>
      <c r="N9" s="94"/>
      <c r="O9" s="94"/>
      <c r="P9" s="104"/>
      <c r="Q9" s="104"/>
      <c r="R9" s="104"/>
      <c r="S9" s="104"/>
      <c r="T9" s="104"/>
    </row>
    <row r="10" spans="2:20" x14ac:dyDescent="0.5">
      <c r="B10" s="108"/>
      <c r="C10" s="101" t="s">
        <v>200</v>
      </c>
      <c r="D10" s="94"/>
      <c r="E10" s="93"/>
      <c r="F10" s="93"/>
      <c r="G10" s="93"/>
      <c r="H10" s="94"/>
      <c r="I10" s="94"/>
      <c r="J10" s="94"/>
      <c r="K10" s="95">
        <v>2</v>
      </c>
      <c r="L10" s="96" t="s">
        <v>205</v>
      </c>
      <c r="M10" s="94"/>
      <c r="N10" s="94"/>
      <c r="O10" s="94"/>
      <c r="P10" s="104"/>
      <c r="Q10" s="104"/>
      <c r="R10" s="104"/>
      <c r="S10" s="104"/>
      <c r="T10" s="104"/>
    </row>
    <row r="11" spans="2:20" x14ac:dyDescent="0.5">
      <c r="B11" s="108"/>
      <c r="C11" s="102"/>
      <c r="D11" s="94"/>
      <c r="E11" s="93"/>
      <c r="F11" s="93"/>
      <c r="G11" s="93"/>
      <c r="H11" s="94"/>
      <c r="I11" s="94"/>
      <c r="J11" s="94"/>
      <c r="K11" s="95">
        <v>3</v>
      </c>
      <c r="L11" s="96" t="s">
        <v>206</v>
      </c>
      <c r="M11" s="94"/>
      <c r="N11" s="94"/>
      <c r="O11" s="94"/>
      <c r="P11" s="104"/>
      <c r="Q11" s="104"/>
      <c r="R11" s="104"/>
      <c r="S11" s="104"/>
      <c r="T11" s="104"/>
    </row>
    <row r="12" spans="2:20" x14ac:dyDescent="0.5">
      <c r="B12" s="108"/>
      <c r="C12" s="102"/>
      <c r="D12" s="94"/>
      <c r="E12" s="93"/>
      <c r="F12" s="93"/>
      <c r="G12" s="93"/>
      <c r="H12" s="94"/>
      <c r="I12" s="94"/>
      <c r="J12" s="94"/>
      <c r="K12" s="95">
        <v>4</v>
      </c>
      <c r="L12" s="96" t="s">
        <v>207</v>
      </c>
      <c r="M12" s="94"/>
      <c r="N12" s="94"/>
      <c r="O12" s="94"/>
      <c r="P12" s="104"/>
      <c r="Q12" s="104"/>
      <c r="R12" s="104"/>
      <c r="S12" s="104"/>
      <c r="T12" s="104"/>
    </row>
    <row r="13" spans="2:20" x14ac:dyDescent="0.5">
      <c r="B13" s="108"/>
      <c r="C13" s="102"/>
      <c r="D13" s="94"/>
      <c r="E13" s="93"/>
      <c r="F13" s="93"/>
      <c r="G13" s="93"/>
      <c r="H13" s="94"/>
      <c r="I13" s="94"/>
      <c r="J13" s="94"/>
      <c r="K13" s="95">
        <v>5</v>
      </c>
      <c r="L13" s="96" t="s">
        <v>208</v>
      </c>
      <c r="M13" s="94"/>
      <c r="N13" s="94"/>
      <c r="O13" s="94"/>
      <c r="P13" s="104"/>
      <c r="Q13" s="104"/>
      <c r="R13" s="104"/>
      <c r="S13" s="104"/>
      <c r="T13" s="104"/>
    </row>
    <row r="14" spans="2:20" x14ac:dyDescent="0.5">
      <c r="B14" s="108"/>
      <c r="C14" s="102"/>
      <c r="D14" s="94"/>
      <c r="E14" s="93"/>
      <c r="F14" s="93"/>
      <c r="G14" s="93"/>
      <c r="H14" s="94"/>
      <c r="I14" s="94"/>
      <c r="J14" s="94"/>
      <c r="K14" s="95">
        <v>6</v>
      </c>
      <c r="L14" s="96" t="s">
        <v>209</v>
      </c>
      <c r="M14" s="94"/>
      <c r="N14" s="94"/>
      <c r="O14" s="94"/>
      <c r="P14" s="104"/>
      <c r="Q14" s="104"/>
      <c r="R14" s="104"/>
      <c r="S14" s="104"/>
      <c r="T14" s="104"/>
    </row>
    <row r="15" spans="2:20" x14ac:dyDescent="0.5">
      <c r="B15" s="108"/>
      <c r="C15" s="102"/>
      <c r="D15" s="94"/>
      <c r="E15" s="93"/>
      <c r="F15" s="93"/>
      <c r="G15" s="93"/>
      <c r="H15" s="94"/>
      <c r="I15" s="94"/>
      <c r="J15" s="94"/>
      <c r="K15" s="95">
        <v>7</v>
      </c>
      <c r="L15" s="96" t="s">
        <v>210</v>
      </c>
      <c r="M15" s="94"/>
      <c r="N15" s="94"/>
      <c r="O15" s="94"/>
      <c r="P15" s="104"/>
      <c r="Q15" s="104"/>
      <c r="R15" s="104"/>
      <c r="S15" s="104"/>
      <c r="T15" s="104"/>
    </row>
    <row r="16" spans="2:20" x14ac:dyDescent="0.5">
      <c r="B16" s="108"/>
      <c r="C16" s="102"/>
      <c r="D16" s="94"/>
      <c r="E16" s="93"/>
      <c r="F16" s="93"/>
      <c r="G16" s="93"/>
      <c r="H16" s="94"/>
      <c r="I16" s="94"/>
      <c r="J16" s="94"/>
      <c r="K16" s="95">
        <v>8</v>
      </c>
      <c r="L16" s="96" t="s">
        <v>211</v>
      </c>
      <c r="M16" s="94"/>
      <c r="N16" s="94"/>
      <c r="O16" s="94"/>
      <c r="P16" s="104"/>
      <c r="Q16" s="104"/>
      <c r="R16" s="104"/>
      <c r="S16" s="104"/>
      <c r="T16" s="104"/>
    </row>
    <row r="17" spans="2:20" x14ac:dyDescent="0.5">
      <c r="B17" s="108"/>
      <c r="C17" s="102"/>
      <c r="D17" s="94"/>
      <c r="E17" s="93"/>
      <c r="F17" s="93"/>
      <c r="G17" s="93"/>
      <c r="H17" s="94"/>
      <c r="I17" s="94"/>
      <c r="J17" s="94"/>
      <c r="K17" s="95">
        <v>9</v>
      </c>
      <c r="L17" s="96" t="s">
        <v>212</v>
      </c>
      <c r="M17" s="94"/>
      <c r="N17" s="94"/>
      <c r="O17" s="94"/>
      <c r="P17" s="104"/>
      <c r="Q17" s="104"/>
      <c r="R17" s="104"/>
      <c r="S17" s="104"/>
      <c r="T17" s="104"/>
    </row>
    <row r="18" spans="2:20" x14ac:dyDescent="0.5">
      <c r="B18" s="108"/>
      <c r="C18" s="102"/>
      <c r="D18" s="94"/>
      <c r="E18" s="93"/>
      <c r="F18" s="93"/>
      <c r="G18" s="93"/>
      <c r="H18" s="94"/>
      <c r="I18" s="94"/>
      <c r="J18" s="94"/>
      <c r="K18" s="95">
        <v>10</v>
      </c>
      <c r="L18" s="96" t="s">
        <v>213</v>
      </c>
      <c r="M18" s="94"/>
      <c r="N18" s="94"/>
      <c r="O18" s="94"/>
      <c r="P18" s="104"/>
      <c r="Q18" s="104"/>
      <c r="R18" s="104"/>
      <c r="S18" s="104"/>
      <c r="T18" s="104"/>
    </row>
    <row r="19" spans="2:20" x14ac:dyDescent="0.5">
      <c r="B19" s="108"/>
      <c r="C19" s="103" t="s">
        <v>279</v>
      </c>
      <c r="D19" s="94"/>
      <c r="E19" s="98" t="s">
        <v>201</v>
      </c>
      <c r="F19" s="98" t="s">
        <v>202</v>
      </c>
      <c r="G19" s="98" t="s">
        <v>133</v>
      </c>
      <c r="H19" s="98" t="s">
        <v>203</v>
      </c>
      <c r="I19" s="94"/>
      <c r="J19" s="94"/>
      <c r="K19" s="95">
        <v>11</v>
      </c>
      <c r="L19" s="96" t="s">
        <v>214</v>
      </c>
      <c r="M19" s="94"/>
      <c r="N19" s="94"/>
      <c r="O19" s="94"/>
      <c r="P19" s="104"/>
      <c r="Q19" s="104"/>
      <c r="R19" s="104"/>
      <c r="S19" s="104"/>
      <c r="T19" s="104"/>
    </row>
    <row r="20" spans="2:20" ht="41.65" customHeight="1" x14ac:dyDescent="0.5">
      <c r="B20" s="108"/>
      <c r="C20" s="101" t="str">
        <f>CONCATENATE("The rate of ambulance attendances within ",D5," for alcohol or other drug-related incidents stood at ",ROUNDUP(E20,1)," per 1,000 residents in 2020 – ",ABS(ROUNDUP(F20,0)),"% ",H20," than the State-wide level and the ",VLOOKUP(G20,K9:L87,2)," rate in Victoria.")</f>
        <v>The rate of ambulance attendances within Mornington Peninsula  for alcohol or other drug-related incidents stood at 9.2 per 1,000 residents in 2020 – 16% higher than the State-wide level and the 23rd highest rate in Victoria.</v>
      </c>
      <c r="D20" s="94"/>
      <c r="E20" s="99">
        <f>'Municipal Details'!D7</f>
        <v>9.1039798590851859</v>
      </c>
      <c r="F20" s="99">
        <f>'Municipal Details'!H7</f>
        <v>15.763194815310532</v>
      </c>
      <c r="G20" s="93">
        <f>VLOOKUP(MATCH(D5,'Comparison data'!D$4:D$82,0),'Comparison data'!C$4:E$82,3)</f>
        <v>23</v>
      </c>
      <c r="H20" s="98" t="str">
        <f>IF(F20&gt;0,"higher","lower")</f>
        <v>higher</v>
      </c>
      <c r="I20" s="94"/>
      <c r="J20" s="94"/>
      <c r="K20" s="95">
        <v>12</v>
      </c>
      <c r="L20" s="96" t="s">
        <v>215</v>
      </c>
      <c r="M20" s="94"/>
      <c r="N20" s="94"/>
      <c r="O20" s="94"/>
      <c r="P20" s="104"/>
      <c r="Q20" s="104"/>
      <c r="R20" s="104"/>
      <c r="S20" s="104"/>
      <c r="T20" s="104"/>
    </row>
    <row r="21" spans="2:20" x14ac:dyDescent="0.5">
      <c r="C21" s="105" t="s">
        <v>295</v>
      </c>
      <c r="D21" s="94"/>
      <c r="E21" s="93"/>
      <c r="F21" s="93"/>
      <c r="G21" s="93"/>
      <c r="H21" s="94"/>
      <c r="I21" s="94"/>
      <c r="J21" s="94"/>
      <c r="K21" s="95">
        <v>13</v>
      </c>
      <c r="L21" s="96" t="s">
        <v>216</v>
      </c>
      <c r="M21" s="94"/>
      <c r="N21" s="94"/>
      <c r="O21" s="94"/>
      <c r="P21" s="104"/>
      <c r="Q21" s="104"/>
      <c r="R21" s="104"/>
      <c r="S21" s="104"/>
      <c r="T21" s="104"/>
    </row>
    <row r="22" spans="2:20" x14ac:dyDescent="0.5">
      <c r="C22" s="90"/>
      <c r="D22" s="94"/>
      <c r="E22" s="93"/>
      <c r="F22" s="93"/>
      <c r="G22" s="93"/>
      <c r="H22" s="94"/>
      <c r="I22" s="94"/>
      <c r="J22" s="94"/>
      <c r="K22" s="95">
        <v>14</v>
      </c>
      <c r="L22" s="96" t="s">
        <v>217</v>
      </c>
      <c r="M22" s="94"/>
      <c r="N22" s="94"/>
      <c r="O22" s="94"/>
      <c r="P22" s="104"/>
      <c r="Q22" s="104"/>
      <c r="R22" s="104"/>
      <c r="S22" s="104"/>
      <c r="T22" s="104"/>
    </row>
    <row r="23" spans="2:20" x14ac:dyDescent="0.5">
      <c r="C23" s="90"/>
      <c r="D23" s="94"/>
      <c r="E23" s="93"/>
      <c r="F23" s="93"/>
      <c r="G23" s="93"/>
      <c r="H23" s="94"/>
      <c r="I23" s="94"/>
      <c r="J23" s="94"/>
      <c r="K23" s="95">
        <v>15</v>
      </c>
      <c r="L23" s="96" t="s">
        <v>218</v>
      </c>
      <c r="M23" s="94"/>
      <c r="N23" s="94"/>
      <c r="O23" s="94"/>
      <c r="P23" s="104"/>
      <c r="Q23" s="104"/>
      <c r="R23" s="104"/>
      <c r="S23" s="104"/>
      <c r="T23" s="104"/>
    </row>
    <row r="24" spans="2:20" x14ac:dyDescent="0.5">
      <c r="C24" s="90"/>
      <c r="D24" s="94"/>
      <c r="E24" s="93"/>
      <c r="F24" s="93"/>
      <c r="G24" s="93"/>
      <c r="H24" s="94"/>
      <c r="I24" s="94"/>
      <c r="J24" s="94"/>
      <c r="K24" s="95">
        <v>16</v>
      </c>
      <c r="L24" s="96" t="s">
        <v>219</v>
      </c>
      <c r="M24" s="94"/>
      <c r="N24" s="94"/>
      <c r="O24" s="94"/>
      <c r="P24" s="104"/>
      <c r="Q24" s="104"/>
      <c r="R24" s="104"/>
      <c r="S24" s="104"/>
      <c r="T24" s="104"/>
    </row>
    <row r="25" spans="2:20" x14ac:dyDescent="0.5">
      <c r="C25" s="90"/>
      <c r="D25" s="94"/>
      <c r="E25" s="93"/>
      <c r="F25" s="93"/>
      <c r="G25" s="93"/>
      <c r="H25" s="94"/>
      <c r="I25" s="94"/>
      <c r="J25" s="94"/>
      <c r="K25" s="95">
        <v>17</v>
      </c>
      <c r="L25" s="96" t="s">
        <v>220</v>
      </c>
      <c r="M25" s="94"/>
      <c r="N25" s="94"/>
      <c r="O25" s="94"/>
      <c r="P25" s="104"/>
      <c r="Q25" s="104"/>
      <c r="R25" s="104"/>
      <c r="S25" s="104"/>
      <c r="T25" s="104"/>
    </row>
    <row r="26" spans="2:20" x14ac:dyDescent="0.5">
      <c r="C26" s="90"/>
      <c r="D26" s="94"/>
      <c r="E26" s="93"/>
      <c r="F26" s="93"/>
      <c r="G26" s="93"/>
      <c r="H26" s="94"/>
      <c r="I26" s="94"/>
      <c r="J26" s="94"/>
      <c r="K26" s="95">
        <v>18</v>
      </c>
      <c r="L26" s="96" t="s">
        <v>221</v>
      </c>
      <c r="M26" s="94"/>
      <c r="N26" s="94"/>
      <c r="O26" s="94"/>
      <c r="P26" s="104"/>
      <c r="Q26" s="104"/>
      <c r="R26" s="104"/>
      <c r="S26" s="104"/>
      <c r="T26" s="104"/>
    </row>
    <row r="27" spans="2:20" x14ac:dyDescent="0.5">
      <c r="C27" s="90"/>
      <c r="D27" s="94"/>
      <c r="E27" s="93"/>
      <c r="F27" s="93"/>
      <c r="G27" s="93"/>
      <c r="H27" s="94"/>
      <c r="I27" s="94"/>
      <c r="J27" s="94"/>
      <c r="K27" s="95">
        <v>19</v>
      </c>
      <c r="L27" s="96" t="s">
        <v>222</v>
      </c>
      <c r="M27" s="94"/>
      <c r="N27" s="94"/>
      <c r="O27" s="94"/>
      <c r="P27" s="104"/>
      <c r="Q27" s="104"/>
      <c r="R27" s="104"/>
      <c r="S27" s="104"/>
      <c r="T27" s="104"/>
    </row>
    <row r="28" spans="2:20" x14ac:dyDescent="0.5">
      <c r="C28" s="90"/>
      <c r="D28" s="94"/>
      <c r="E28" s="93"/>
      <c r="F28" s="93"/>
      <c r="G28" s="93"/>
      <c r="H28" s="94"/>
      <c r="I28" s="94"/>
      <c r="J28" s="94"/>
      <c r="K28" s="95">
        <v>20</v>
      </c>
      <c r="L28" s="96" t="s">
        <v>223</v>
      </c>
      <c r="M28" s="94"/>
      <c r="N28" s="94"/>
      <c r="O28" s="94"/>
      <c r="P28" s="104"/>
      <c r="Q28" s="104"/>
      <c r="R28" s="104"/>
      <c r="S28" s="104"/>
      <c r="T28" s="104"/>
    </row>
    <row r="29" spans="2:20" x14ac:dyDescent="0.5">
      <c r="C29" s="90"/>
      <c r="D29" s="94"/>
      <c r="E29" s="93"/>
      <c r="F29" s="93"/>
      <c r="G29" s="93"/>
      <c r="H29" s="94"/>
      <c r="I29" s="94"/>
      <c r="J29" s="94"/>
      <c r="K29" s="95">
        <v>21</v>
      </c>
      <c r="L29" s="96" t="s">
        <v>294</v>
      </c>
      <c r="M29" s="94"/>
      <c r="N29" s="94"/>
      <c r="O29" s="94"/>
      <c r="P29" s="104"/>
      <c r="Q29" s="104"/>
      <c r="R29" s="104"/>
      <c r="S29" s="104"/>
      <c r="T29" s="104"/>
    </row>
    <row r="30" spans="2:20" x14ac:dyDescent="0.5">
      <c r="C30" s="91" t="s">
        <v>284</v>
      </c>
      <c r="D30" s="94"/>
      <c r="E30" s="98" t="s">
        <v>201</v>
      </c>
      <c r="F30" s="98" t="s">
        <v>202</v>
      </c>
      <c r="G30" s="98" t="s">
        <v>133</v>
      </c>
      <c r="H30" s="98" t="s">
        <v>203</v>
      </c>
      <c r="I30" s="94"/>
      <c r="J30" s="94"/>
      <c r="K30" s="95">
        <v>22</v>
      </c>
      <c r="L30" s="96" t="s">
        <v>224</v>
      </c>
      <c r="M30" s="94"/>
      <c r="N30" s="94"/>
      <c r="O30" s="94"/>
      <c r="P30" s="104"/>
      <c r="Q30" s="104"/>
      <c r="R30" s="104"/>
      <c r="S30" s="104"/>
      <c r="T30" s="104"/>
    </row>
    <row r="31" spans="2:20" ht="28.5" x14ac:dyDescent="0.5">
      <c r="C31" s="89" t="str">
        <f>CONCATENATE("In 2019, the rate of drug related deaths in ",D5," was ",ROUNDUP(E31,1)," per 1,000 residents – ",ABS(ROUNDUP(F31,0)),"% higher than the State-wide rate and the ",VLOOKUP(G31,K9:L87,2)," level in Victoria.")</f>
        <v>In 2019, the rate of drug related deaths in Mornington Peninsula  was 2 per 1,000 residents – 40% higher than the State-wide rate and the 33rd highest level in Victoria.</v>
      </c>
      <c r="D31" s="94"/>
      <c r="E31" s="99">
        <f>'Municipal Details'!$D$47</f>
        <v>1.9627846485183662</v>
      </c>
      <c r="F31" s="99">
        <f>'Municipal Details'!$H$47</f>
        <v>39.224922882487299</v>
      </c>
      <c r="G31" s="93">
        <f>VLOOKUP(MATCH(D5,'Comparison data'!N$4:N$82,0),'Comparison data'!M$4:O$82,3)</f>
        <v>33</v>
      </c>
      <c r="H31" s="98" t="str">
        <f>IF(F31&gt;0,"higher","lower")</f>
        <v>higher</v>
      </c>
      <c r="I31" s="94"/>
      <c r="J31" s="94"/>
      <c r="K31" s="95">
        <v>23</v>
      </c>
      <c r="L31" s="96" t="s">
        <v>225</v>
      </c>
      <c r="M31" s="94"/>
      <c r="N31" s="94"/>
      <c r="O31" s="94"/>
      <c r="P31" s="104"/>
      <c r="Q31" s="104"/>
      <c r="R31" s="104"/>
      <c r="S31" s="104"/>
      <c r="T31" s="104"/>
    </row>
    <row r="32" spans="2:20" x14ac:dyDescent="0.5">
      <c r="C32" s="90"/>
      <c r="D32" s="94"/>
      <c r="E32" s="93"/>
      <c r="F32" s="93"/>
      <c r="G32" s="93"/>
      <c r="H32" s="94"/>
      <c r="I32" s="94"/>
      <c r="J32" s="94"/>
      <c r="K32" s="95">
        <v>24</v>
      </c>
      <c r="L32" s="96" t="s">
        <v>226</v>
      </c>
      <c r="M32" s="94"/>
      <c r="N32" s="94"/>
      <c r="O32" s="94"/>
      <c r="P32" s="104"/>
      <c r="Q32" s="104"/>
      <c r="R32" s="104"/>
      <c r="S32" s="104"/>
      <c r="T32" s="104"/>
    </row>
    <row r="33" spans="3:20" x14ac:dyDescent="0.5">
      <c r="C33" s="91" t="s">
        <v>285</v>
      </c>
      <c r="D33" s="94"/>
      <c r="E33" s="98" t="s">
        <v>201</v>
      </c>
      <c r="F33" s="98" t="s">
        <v>202</v>
      </c>
      <c r="G33" s="98" t="s">
        <v>133</v>
      </c>
      <c r="H33" s="98" t="s">
        <v>203</v>
      </c>
      <c r="I33" s="94"/>
      <c r="J33" s="94"/>
      <c r="K33" s="95">
        <v>25</v>
      </c>
      <c r="L33" s="96" t="s">
        <v>227</v>
      </c>
      <c r="M33" s="94"/>
      <c r="N33" s="94"/>
      <c r="O33" s="94"/>
      <c r="P33" s="104"/>
      <c r="Q33" s="104"/>
      <c r="R33" s="104"/>
      <c r="S33" s="104"/>
      <c r="T33" s="104"/>
    </row>
    <row r="34" spans="3:20" ht="35.65" customHeight="1" x14ac:dyDescent="0.5">
      <c r="C34" s="89" t="str">
        <f>CONCATENATE("In 2019, ",ROUNDUP(E34,1)," serious injuries per 1,000 residents were documented during hours of higher alcohol consumption in ",D5," – ",ABS(ROUNDUP(F34,0)),"% ",H34," than the Victorian level and the ",VLOOKUP(G34,K9:L87,2)," level in the State.")</f>
        <v>In 2019, 0.2 serious injuries per 1,000 residents were documented during hours of higher alcohol consumption in Mornington Peninsula  – 8% higher than the Victorian level and the 48th highest level in the State.</v>
      </c>
      <c r="D34" s="94"/>
      <c r="E34" s="99">
        <f>'Municipal Details'!$D$43</f>
        <v>0.13721594807271253</v>
      </c>
      <c r="F34" s="99">
        <f>'Municipal Details'!$H$43</f>
        <v>7.4912418374897651</v>
      </c>
      <c r="G34" s="93">
        <f>VLOOKUP(MATCH(D5,'Comparison data'!S$4:S$82,0),'Comparison data'!R$4:T$82,3)</f>
        <v>48</v>
      </c>
      <c r="H34" s="98" t="str">
        <f>IF(F34&gt;0,"higher","lower")</f>
        <v>higher</v>
      </c>
      <c r="I34" s="94"/>
      <c r="J34" s="94"/>
      <c r="K34" s="95">
        <v>26</v>
      </c>
      <c r="L34" s="96" t="s">
        <v>228</v>
      </c>
      <c r="M34" s="94"/>
      <c r="N34" s="94"/>
      <c r="O34" s="94"/>
      <c r="P34" s="104"/>
      <c r="Q34" s="104"/>
      <c r="R34" s="104"/>
      <c r="S34" s="104"/>
      <c r="T34" s="104"/>
    </row>
    <row r="35" spans="3:20" x14ac:dyDescent="0.5">
      <c r="C35" s="90"/>
      <c r="D35" s="94"/>
      <c r="E35" s="93"/>
      <c r="F35" s="93"/>
      <c r="G35" s="93"/>
      <c r="H35" s="94"/>
      <c r="I35" s="94"/>
      <c r="J35" s="94"/>
      <c r="K35" s="95">
        <v>27</v>
      </c>
      <c r="L35" s="96" t="s">
        <v>229</v>
      </c>
      <c r="M35" s="94"/>
      <c r="N35" s="94"/>
      <c r="O35" s="94"/>
      <c r="P35" s="104"/>
      <c r="Q35" s="104"/>
      <c r="R35" s="104"/>
      <c r="S35" s="104"/>
      <c r="T35" s="104"/>
    </row>
    <row r="36" spans="3:20" x14ac:dyDescent="0.5">
      <c r="C36" s="91" t="s">
        <v>286</v>
      </c>
      <c r="D36" s="94"/>
      <c r="E36" s="98" t="s">
        <v>201</v>
      </c>
      <c r="F36" s="98" t="s">
        <v>202</v>
      </c>
      <c r="G36" s="98" t="s">
        <v>133</v>
      </c>
      <c r="H36" s="98" t="s">
        <v>203</v>
      </c>
      <c r="I36" s="94"/>
      <c r="J36" s="94"/>
      <c r="K36" s="95">
        <v>28</v>
      </c>
      <c r="L36" s="96" t="s">
        <v>230</v>
      </c>
      <c r="M36" s="94"/>
      <c r="N36" s="94"/>
      <c r="O36" s="94"/>
      <c r="P36" s="104"/>
      <c r="Q36" s="104"/>
      <c r="R36" s="104"/>
      <c r="S36" s="104"/>
      <c r="T36" s="104"/>
    </row>
    <row r="37" spans="3:20" ht="28.5" x14ac:dyDescent="0.5">
      <c r="C37" s="89" t="str">
        <f>CONCATENATE("In 2020/21, the rate of alleged drug offences recorded by police was ",ABS(ROUNDUP(F37,0)),"% ",H37," than the Victorian rate and the ",VLOOKUP(G37,K9:L87,2)," in the State.")</f>
        <v>In 2020/21, the rate of alleged drug offences recorded by police was 17% lower than the Victorian rate and the 38th highest in the State.</v>
      </c>
      <c r="D37" s="94"/>
      <c r="E37" s="99">
        <f>'Municipal Details'!$D$53</f>
        <v>460.73124800132655</v>
      </c>
      <c r="F37" s="99">
        <f>'Municipal Details'!$H$53</f>
        <v>-16.122087686139533</v>
      </c>
      <c r="G37" s="93">
        <f>VLOOKUP(MATCH(D5,'Comparison data'!X$4:X$82,0),'Comparison data'!W$4:Y$82,3)</f>
        <v>38</v>
      </c>
      <c r="H37" s="98" t="str">
        <f>IF(F37&gt;0,"higher","lower")</f>
        <v>lower</v>
      </c>
      <c r="I37" s="94"/>
      <c r="J37" s="94"/>
      <c r="K37" s="95">
        <v>29</v>
      </c>
      <c r="L37" s="96" t="s">
        <v>231</v>
      </c>
      <c r="M37" s="94"/>
      <c r="N37" s="94"/>
      <c r="O37" s="94"/>
      <c r="P37" s="104"/>
      <c r="Q37" s="104"/>
      <c r="R37" s="104"/>
      <c r="S37" s="104"/>
      <c r="T37" s="104"/>
    </row>
    <row r="38" spans="3:20" x14ac:dyDescent="0.5">
      <c r="C38" s="90"/>
      <c r="D38" s="94"/>
      <c r="E38" s="93"/>
      <c r="F38" s="93"/>
      <c r="G38" s="93"/>
      <c r="H38" s="94"/>
      <c r="I38" s="94"/>
      <c r="J38" s="94"/>
      <c r="K38" s="95">
        <v>30</v>
      </c>
      <c r="L38" s="96" t="s">
        <v>232</v>
      </c>
      <c r="M38" s="94"/>
      <c r="N38" s="94"/>
      <c r="O38" s="94"/>
      <c r="P38" s="104"/>
      <c r="Q38" s="104"/>
      <c r="R38" s="104"/>
      <c r="S38" s="104"/>
      <c r="T38" s="104"/>
    </row>
    <row r="39" spans="3:20" x14ac:dyDescent="0.5">
      <c r="C39" s="91" t="s">
        <v>287</v>
      </c>
      <c r="D39" s="94"/>
      <c r="E39" s="98" t="s">
        <v>201</v>
      </c>
      <c r="F39" s="98" t="s">
        <v>202</v>
      </c>
      <c r="G39" s="98" t="s">
        <v>133</v>
      </c>
      <c r="H39" s="98" t="s">
        <v>203</v>
      </c>
      <c r="I39" s="94"/>
      <c r="J39" s="94"/>
      <c r="K39" s="95">
        <v>31</v>
      </c>
      <c r="L39" s="96" t="s">
        <v>233</v>
      </c>
      <c r="M39" s="94"/>
      <c r="N39" s="94"/>
      <c r="O39" s="94"/>
      <c r="P39" s="104"/>
      <c r="Q39" s="104"/>
      <c r="R39" s="104"/>
      <c r="S39" s="104"/>
      <c r="T39" s="104"/>
    </row>
    <row r="40" spans="3:20" ht="31.5" customHeight="1" x14ac:dyDescent="0.5">
      <c r="C40" s="89" t="str">
        <f>CONCATENATE("In 2020/21,Victoria Police recorded ",ROUNDUP(E40,1)," alcohol-related incidents of family violence, per 1,000 population – ",ABS(ROUNDUP(F40,0)),"% ",H40," than the corresponding Victorian rate and the ",VLOOKUP(G40,K9:L87,2)," level in the State.")</f>
        <v>In 2020/21,Victoria Police recorded 1.8 alcohol-related incidents of family violence, per 1,000 population – 42% higher than the corresponding Victorian rate and the 27th highest level in the State.</v>
      </c>
      <c r="D40" s="94"/>
      <c r="E40" s="99">
        <f>'Municipal Details'!$D$51</f>
        <v>1.7838073249452628</v>
      </c>
      <c r="F40" s="99">
        <f>'Municipal Details'!$H$51</f>
        <v>41.469175562482</v>
      </c>
      <c r="G40" s="93">
        <f>VLOOKUP(MATCH(D5,'Comparison data'!AC$4:AC$82,0),'Comparison data'!AB$4:AD$82,3)</f>
        <v>27</v>
      </c>
      <c r="H40" s="98" t="str">
        <f>IF(F40&gt;0,"higher","lower")</f>
        <v>higher</v>
      </c>
      <c r="I40" s="94"/>
      <c r="J40" s="94"/>
      <c r="K40" s="95">
        <v>32</v>
      </c>
      <c r="L40" s="96" t="s">
        <v>234</v>
      </c>
      <c r="M40" s="94"/>
      <c r="N40" s="94"/>
      <c r="O40" s="94"/>
      <c r="P40" s="104"/>
      <c r="Q40" s="104"/>
      <c r="R40" s="104"/>
      <c r="S40" s="104"/>
      <c r="T40" s="104"/>
    </row>
    <row r="41" spans="3:20" ht="7.9" customHeight="1" x14ac:dyDescent="0.5">
      <c r="D41" s="94"/>
      <c r="E41" s="93"/>
      <c r="F41" s="93"/>
      <c r="G41" s="93"/>
      <c r="H41" s="94"/>
      <c r="I41" s="94"/>
      <c r="J41" s="94"/>
      <c r="K41" s="95">
        <v>33</v>
      </c>
      <c r="L41" s="96" t="s">
        <v>235</v>
      </c>
      <c r="M41" s="94"/>
      <c r="N41" s="94"/>
      <c r="O41" s="94"/>
      <c r="P41" s="104"/>
      <c r="Q41" s="104"/>
      <c r="R41" s="104"/>
      <c r="S41" s="104"/>
      <c r="T41" s="104"/>
    </row>
    <row r="42" spans="3:20" ht="21" x14ac:dyDescent="0.5">
      <c r="C42" s="106" t="s">
        <v>296</v>
      </c>
      <c r="D42" s="94"/>
      <c r="E42" s="93"/>
      <c r="F42" s="93"/>
      <c r="G42" s="93"/>
      <c r="H42" s="94"/>
      <c r="I42" s="94"/>
      <c r="J42" s="94"/>
      <c r="K42" s="95">
        <v>34</v>
      </c>
      <c r="L42" s="96" t="s">
        <v>236</v>
      </c>
      <c r="M42" s="94"/>
      <c r="N42" s="94"/>
      <c r="O42" s="94"/>
      <c r="P42" s="104"/>
      <c r="Q42" s="104"/>
      <c r="R42" s="104"/>
      <c r="S42" s="104"/>
      <c r="T42" s="104"/>
    </row>
    <row r="43" spans="3:20" x14ac:dyDescent="0.5">
      <c r="C43" s="106"/>
      <c r="D43" s="94"/>
      <c r="E43" s="93"/>
      <c r="F43" s="93"/>
      <c r="G43" s="93"/>
      <c r="H43" s="94"/>
      <c r="I43" s="94"/>
      <c r="J43" s="94"/>
      <c r="K43" s="95">
        <v>35</v>
      </c>
      <c r="L43" s="96" t="s">
        <v>237</v>
      </c>
      <c r="M43" s="94"/>
      <c r="N43" s="94"/>
      <c r="O43" s="94"/>
      <c r="P43" s="104"/>
      <c r="Q43" s="104"/>
      <c r="R43" s="104"/>
      <c r="S43" s="104"/>
      <c r="T43" s="104"/>
    </row>
    <row r="44" spans="3:20" x14ac:dyDescent="0.5">
      <c r="D44" s="94"/>
      <c r="E44" s="93"/>
      <c r="F44" s="93"/>
      <c r="G44" s="93"/>
      <c r="H44" s="94"/>
      <c r="I44" s="94"/>
      <c r="J44" s="94"/>
      <c r="K44" s="95">
        <v>36</v>
      </c>
      <c r="L44" s="96" t="s">
        <v>238</v>
      </c>
      <c r="M44" s="94"/>
      <c r="N44" s="94"/>
      <c r="O44" s="94"/>
      <c r="P44" s="104"/>
      <c r="Q44" s="104"/>
      <c r="R44" s="104"/>
      <c r="S44" s="104"/>
      <c r="T44" s="104"/>
    </row>
    <row r="45" spans="3:20" x14ac:dyDescent="0.5">
      <c r="D45" s="94"/>
      <c r="E45" s="93"/>
      <c r="F45" s="93"/>
      <c r="G45" s="93"/>
      <c r="H45" s="94"/>
      <c r="I45" s="94"/>
      <c r="J45" s="94"/>
      <c r="K45" s="95">
        <v>37</v>
      </c>
      <c r="L45" s="96" t="s">
        <v>239</v>
      </c>
      <c r="M45" s="94"/>
      <c r="N45" s="94"/>
      <c r="O45" s="94"/>
      <c r="P45" s="104"/>
      <c r="Q45" s="104"/>
      <c r="R45" s="104"/>
      <c r="S45" s="104"/>
      <c r="T45" s="104"/>
    </row>
    <row r="46" spans="3:20" x14ac:dyDescent="0.5">
      <c r="D46" s="94"/>
      <c r="E46" s="93"/>
      <c r="F46" s="93"/>
      <c r="G46" s="93"/>
      <c r="H46" s="94"/>
      <c r="I46" s="94"/>
      <c r="J46" s="94"/>
      <c r="K46" s="95">
        <v>38</v>
      </c>
      <c r="L46" s="96" t="s">
        <v>240</v>
      </c>
      <c r="M46" s="94"/>
      <c r="N46" s="94"/>
      <c r="O46" s="94"/>
      <c r="P46" s="104"/>
      <c r="Q46" s="104"/>
      <c r="R46" s="104"/>
      <c r="S46" s="104"/>
      <c r="T46" s="104"/>
    </row>
    <row r="47" spans="3:20" x14ac:dyDescent="0.5">
      <c r="D47" s="94"/>
      <c r="E47" s="93"/>
      <c r="F47" s="93"/>
      <c r="G47" s="93"/>
      <c r="H47" s="94"/>
      <c r="I47" s="94"/>
      <c r="J47" s="94"/>
      <c r="K47" s="95">
        <v>39</v>
      </c>
      <c r="L47" s="96" t="s">
        <v>241</v>
      </c>
      <c r="M47" s="94"/>
      <c r="N47" s="94"/>
      <c r="O47" s="94"/>
      <c r="P47" s="104"/>
      <c r="Q47" s="104"/>
      <c r="R47" s="104"/>
      <c r="S47" s="104"/>
      <c r="T47" s="104"/>
    </row>
    <row r="48" spans="3:20" x14ac:dyDescent="0.5">
      <c r="D48" s="94"/>
      <c r="E48" s="93"/>
      <c r="F48" s="93"/>
      <c r="G48" s="93"/>
      <c r="H48" s="94"/>
      <c r="I48" s="94"/>
      <c r="J48" s="94"/>
      <c r="K48" s="95">
        <v>40</v>
      </c>
      <c r="L48" s="96" t="s">
        <v>242</v>
      </c>
      <c r="M48" s="94"/>
      <c r="N48" s="94"/>
      <c r="O48" s="94"/>
      <c r="P48" s="104"/>
      <c r="Q48" s="104"/>
      <c r="R48" s="104"/>
      <c r="S48" s="104"/>
      <c r="T48" s="104"/>
    </row>
    <row r="49" spans="4:20" x14ac:dyDescent="0.5">
      <c r="D49" s="94"/>
      <c r="E49" s="93"/>
      <c r="F49" s="93"/>
      <c r="G49" s="93"/>
      <c r="H49" s="94"/>
      <c r="I49" s="94"/>
      <c r="J49" s="94"/>
      <c r="K49" s="95">
        <v>41</v>
      </c>
      <c r="L49" s="96" t="s">
        <v>243</v>
      </c>
      <c r="M49" s="94"/>
      <c r="N49" s="94"/>
      <c r="O49" s="94"/>
      <c r="P49" s="104"/>
      <c r="Q49" s="104"/>
      <c r="R49" s="104"/>
      <c r="S49" s="104"/>
      <c r="T49" s="104"/>
    </row>
    <row r="50" spans="4:20" x14ac:dyDescent="0.5">
      <c r="D50" s="94"/>
      <c r="E50" s="93"/>
      <c r="F50" s="93"/>
      <c r="G50" s="93"/>
      <c r="H50" s="94"/>
      <c r="I50" s="94"/>
      <c r="J50" s="94"/>
      <c r="K50" s="95">
        <v>42</v>
      </c>
      <c r="L50" s="96" t="s">
        <v>244</v>
      </c>
      <c r="M50" s="94"/>
      <c r="N50" s="94"/>
      <c r="O50" s="94"/>
      <c r="P50" s="104"/>
      <c r="Q50" s="104"/>
      <c r="R50" s="104"/>
      <c r="S50" s="104"/>
      <c r="T50" s="104"/>
    </row>
    <row r="51" spans="4:20" x14ac:dyDescent="0.5">
      <c r="D51" s="94"/>
      <c r="E51" s="93"/>
      <c r="F51" s="93"/>
      <c r="G51" s="93"/>
      <c r="H51" s="94"/>
      <c r="I51" s="94"/>
      <c r="J51" s="94"/>
      <c r="K51" s="95">
        <v>43</v>
      </c>
      <c r="L51" s="96" t="s">
        <v>245</v>
      </c>
      <c r="M51" s="94"/>
      <c r="N51" s="94"/>
      <c r="O51" s="94"/>
      <c r="P51" s="104"/>
      <c r="Q51" s="104"/>
      <c r="R51" s="104"/>
      <c r="S51" s="104"/>
      <c r="T51" s="104"/>
    </row>
    <row r="52" spans="4:20" x14ac:dyDescent="0.5">
      <c r="D52" s="94"/>
      <c r="E52" s="93"/>
      <c r="F52" s="93"/>
      <c r="G52" s="93"/>
      <c r="H52" s="94"/>
      <c r="I52" s="94"/>
      <c r="J52" s="94"/>
      <c r="K52" s="95">
        <v>44</v>
      </c>
      <c r="L52" s="96" t="s">
        <v>246</v>
      </c>
      <c r="M52" s="94"/>
      <c r="N52" s="94"/>
      <c r="O52" s="94"/>
      <c r="P52" s="104"/>
      <c r="Q52" s="104"/>
      <c r="R52" s="104"/>
      <c r="S52" s="104"/>
      <c r="T52" s="104"/>
    </row>
    <row r="53" spans="4:20" x14ac:dyDescent="0.5">
      <c r="D53" s="94"/>
      <c r="E53" s="93"/>
      <c r="F53" s="93"/>
      <c r="G53" s="93"/>
      <c r="H53" s="94"/>
      <c r="I53" s="94"/>
      <c r="J53" s="94"/>
      <c r="K53" s="95">
        <v>45</v>
      </c>
      <c r="L53" s="96" t="s">
        <v>247</v>
      </c>
      <c r="M53" s="94"/>
      <c r="N53" s="94"/>
      <c r="O53" s="94"/>
      <c r="P53" s="104"/>
      <c r="Q53" s="104"/>
      <c r="R53" s="104"/>
      <c r="S53" s="104"/>
      <c r="T53" s="104"/>
    </row>
    <row r="54" spans="4:20" x14ac:dyDescent="0.5">
      <c r="D54" s="94"/>
      <c r="E54" s="93"/>
      <c r="F54" s="93"/>
      <c r="G54" s="93"/>
      <c r="H54" s="94"/>
      <c r="I54" s="94"/>
      <c r="J54" s="94"/>
      <c r="K54" s="95">
        <v>46</v>
      </c>
      <c r="L54" s="96" t="s">
        <v>248</v>
      </c>
      <c r="M54" s="94"/>
      <c r="N54" s="94"/>
      <c r="O54" s="94"/>
      <c r="P54" s="104"/>
      <c r="Q54" s="104"/>
      <c r="R54" s="104"/>
      <c r="S54" s="104"/>
      <c r="T54" s="104"/>
    </row>
    <row r="55" spans="4:20" x14ac:dyDescent="0.5">
      <c r="D55" s="94"/>
      <c r="E55" s="93"/>
      <c r="F55" s="93"/>
      <c r="G55" s="93"/>
      <c r="H55" s="94"/>
      <c r="I55" s="94"/>
      <c r="J55" s="94"/>
      <c r="K55" s="95">
        <v>47</v>
      </c>
      <c r="L55" s="96" t="s">
        <v>249</v>
      </c>
      <c r="M55" s="94"/>
      <c r="N55" s="94"/>
      <c r="O55" s="94"/>
      <c r="P55" s="104"/>
      <c r="Q55" s="104"/>
      <c r="R55" s="104"/>
      <c r="S55" s="104"/>
      <c r="T55" s="104"/>
    </row>
    <row r="56" spans="4:20" x14ac:dyDescent="0.5">
      <c r="D56" s="94"/>
      <c r="E56" s="93"/>
      <c r="F56" s="93"/>
      <c r="G56" s="93"/>
      <c r="H56" s="94"/>
      <c r="I56" s="94"/>
      <c r="J56" s="94"/>
      <c r="K56" s="95">
        <v>48</v>
      </c>
      <c r="L56" s="96" t="s">
        <v>250</v>
      </c>
      <c r="M56" s="94"/>
      <c r="N56" s="94"/>
      <c r="O56" s="94"/>
      <c r="P56" s="104"/>
      <c r="Q56" s="104"/>
      <c r="R56" s="104"/>
      <c r="S56" s="104"/>
      <c r="T56" s="104"/>
    </row>
    <row r="57" spans="4:20" x14ac:dyDescent="0.5">
      <c r="D57" s="94"/>
      <c r="E57" s="93"/>
      <c r="F57" s="93"/>
      <c r="G57" s="93"/>
      <c r="H57" s="94"/>
      <c r="I57" s="94"/>
      <c r="J57" s="94"/>
      <c r="K57" s="95">
        <v>49</v>
      </c>
      <c r="L57" s="96" t="s">
        <v>251</v>
      </c>
      <c r="M57" s="94"/>
      <c r="N57" s="94"/>
      <c r="O57" s="94"/>
      <c r="P57" s="104"/>
      <c r="Q57" s="104"/>
      <c r="R57" s="104"/>
      <c r="S57" s="104"/>
      <c r="T57" s="104"/>
    </row>
    <row r="58" spans="4:20" x14ac:dyDescent="0.5">
      <c r="D58" s="94"/>
      <c r="E58" s="93"/>
      <c r="F58" s="93"/>
      <c r="G58" s="93"/>
      <c r="H58" s="94"/>
      <c r="I58" s="94"/>
      <c r="J58" s="94"/>
      <c r="K58" s="95">
        <v>50</v>
      </c>
      <c r="L58" s="96" t="s">
        <v>252</v>
      </c>
      <c r="M58" s="94"/>
      <c r="N58" s="94"/>
      <c r="O58" s="94"/>
      <c r="P58" s="104"/>
      <c r="Q58" s="104"/>
      <c r="R58" s="104"/>
      <c r="S58" s="104"/>
      <c r="T58" s="104"/>
    </row>
    <row r="59" spans="4:20" x14ac:dyDescent="0.5">
      <c r="D59" s="94"/>
      <c r="E59" s="93"/>
      <c r="F59" s="93"/>
      <c r="G59" s="93"/>
      <c r="H59" s="94"/>
      <c r="I59" s="94"/>
      <c r="J59" s="94"/>
      <c r="K59" s="95">
        <v>51</v>
      </c>
      <c r="L59" s="96" t="s">
        <v>273</v>
      </c>
      <c r="M59" s="94"/>
      <c r="N59" s="94"/>
      <c r="O59" s="94"/>
      <c r="P59" s="104"/>
      <c r="Q59" s="104"/>
      <c r="R59" s="104"/>
      <c r="S59" s="104"/>
      <c r="T59" s="104"/>
    </row>
    <row r="60" spans="4:20" x14ac:dyDescent="0.5">
      <c r="D60" s="94"/>
      <c r="E60" s="93"/>
      <c r="F60" s="93"/>
      <c r="G60" s="93"/>
      <c r="H60" s="94"/>
      <c r="I60" s="94"/>
      <c r="J60" s="94"/>
      <c r="K60" s="95">
        <v>52</v>
      </c>
      <c r="L60" s="96" t="s">
        <v>274</v>
      </c>
      <c r="M60" s="94"/>
      <c r="N60" s="94"/>
      <c r="O60" s="94"/>
      <c r="P60" s="104"/>
      <c r="Q60" s="104"/>
      <c r="R60" s="104"/>
      <c r="S60" s="104"/>
      <c r="T60" s="104"/>
    </row>
    <row r="61" spans="4:20" x14ac:dyDescent="0.5">
      <c r="D61" s="94"/>
      <c r="E61" s="93"/>
      <c r="F61" s="93"/>
      <c r="G61" s="93"/>
      <c r="H61" s="94"/>
      <c r="I61" s="94"/>
      <c r="J61" s="94"/>
      <c r="K61" s="95">
        <v>53</v>
      </c>
      <c r="L61" s="96" t="s">
        <v>291</v>
      </c>
      <c r="M61" s="94"/>
      <c r="N61" s="94"/>
      <c r="O61" s="94"/>
      <c r="P61" s="104"/>
      <c r="Q61" s="104"/>
      <c r="R61" s="104"/>
      <c r="S61" s="104"/>
      <c r="T61" s="104"/>
    </row>
    <row r="62" spans="4:20" x14ac:dyDescent="0.5">
      <c r="D62" s="94"/>
      <c r="E62" s="93"/>
      <c r="F62" s="93"/>
      <c r="G62" s="93"/>
      <c r="H62" s="94"/>
      <c r="I62" s="94"/>
      <c r="J62" s="94"/>
      <c r="K62" s="95">
        <v>54</v>
      </c>
      <c r="L62" s="96" t="s">
        <v>253</v>
      </c>
      <c r="M62" s="94"/>
      <c r="N62" s="94"/>
      <c r="O62" s="94"/>
      <c r="P62" s="104"/>
      <c r="Q62" s="104"/>
      <c r="R62" s="104"/>
      <c r="S62" s="104"/>
      <c r="T62" s="104"/>
    </row>
    <row r="63" spans="4:20" x14ac:dyDescent="0.5">
      <c r="D63" s="94"/>
      <c r="E63" s="93"/>
      <c r="F63" s="93"/>
      <c r="G63" s="93"/>
      <c r="H63" s="94"/>
      <c r="I63" s="94"/>
      <c r="J63" s="94"/>
      <c r="K63" s="95">
        <v>55</v>
      </c>
      <c r="L63" s="96" t="s">
        <v>254</v>
      </c>
      <c r="M63" s="94"/>
      <c r="N63" s="94"/>
      <c r="O63" s="94"/>
      <c r="P63" s="104"/>
      <c r="Q63" s="104"/>
      <c r="R63" s="104"/>
      <c r="S63" s="104"/>
      <c r="T63" s="104"/>
    </row>
    <row r="64" spans="4:20" x14ac:dyDescent="0.5">
      <c r="D64" s="94"/>
      <c r="E64" s="93"/>
      <c r="F64" s="93"/>
      <c r="G64" s="93"/>
      <c r="H64" s="94"/>
      <c r="I64" s="94"/>
      <c r="J64" s="94"/>
      <c r="K64" s="95">
        <v>56</v>
      </c>
      <c r="L64" s="96" t="s">
        <v>255</v>
      </c>
      <c r="M64" s="94"/>
      <c r="N64" s="94"/>
      <c r="O64" s="94"/>
      <c r="P64" s="104"/>
      <c r="Q64" s="104"/>
      <c r="R64" s="104"/>
      <c r="S64" s="104"/>
      <c r="T64" s="104"/>
    </row>
    <row r="65" spans="4:20" x14ac:dyDescent="0.5">
      <c r="D65" s="94"/>
      <c r="E65" s="93"/>
      <c r="F65" s="93"/>
      <c r="G65" s="93"/>
      <c r="H65" s="94"/>
      <c r="I65" s="94"/>
      <c r="J65" s="94"/>
      <c r="K65" s="95">
        <v>57</v>
      </c>
      <c r="L65" s="96" t="s">
        <v>256</v>
      </c>
      <c r="M65" s="94"/>
      <c r="N65" s="94"/>
      <c r="O65" s="94"/>
      <c r="P65" s="104"/>
      <c r="Q65" s="104"/>
      <c r="R65" s="104"/>
      <c r="S65" s="104"/>
      <c r="T65" s="104"/>
    </row>
    <row r="66" spans="4:20" x14ac:dyDescent="0.5">
      <c r="D66" s="94"/>
      <c r="E66" s="93"/>
      <c r="F66" s="93"/>
      <c r="G66" s="93"/>
      <c r="H66" s="94"/>
      <c r="I66" s="94"/>
      <c r="J66" s="94"/>
      <c r="K66" s="95">
        <v>58</v>
      </c>
      <c r="L66" s="96" t="s">
        <v>257</v>
      </c>
      <c r="M66" s="94"/>
      <c r="N66" s="94"/>
      <c r="O66" s="94"/>
      <c r="P66" s="104"/>
      <c r="Q66" s="104"/>
      <c r="R66" s="104"/>
      <c r="S66" s="104"/>
      <c r="T66" s="104"/>
    </row>
    <row r="67" spans="4:20" x14ac:dyDescent="0.5">
      <c r="D67" s="94"/>
      <c r="E67" s="93"/>
      <c r="F67" s="93"/>
      <c r="G67" s="93"/>
      <c r="H67" s="94"/>
      <c r="I67" s="94"/>
      <c r="J67" s="94"/>
      <c r="K67" s="95">
        <v>59</v>
      </c>
      <c r="L67" s="96" t="s">
        <v>258</v>
      </c>
      <c r="M67" s="94"/>
      <c r="N67" s="94"/>
      <c r="O67" s="94"/>
      <c r="P67" s="104"/>
      <c r="Q67" s="104"/>
      <c r="R67" s="104"/>
      <c r="S67" s="104"/>
      <c r="T67" s="104"/>
    </row>
    <row r="68" spans="4:20" x14ac:dyDescent="0.5">
      <c r="D68" s="94"/>
      <c r="E68" s="93"/>
      <c r="F68" s="93"/>
      <c r="G68" s="93"/>
      <c r="H68" s="94"/>
      <c r="I68" s="94"/>
      <c r="J68" s="94"/>
      <c r="K68" s="95">
        <v>60</v>
      </c>
      <c r="L68" s="96" t="s">
        <v>259</v>
      </c>
      <c r="M68" s="94"/>
      <c r="N68" s="94"/>
      <c r="O68" s="94"/>
      <c r="P68" s="104"/>
      <c r="Q68" s="104"/>
      <c r="R68" s="104"/>
      <c r="S68" s="104"/>
      <c r="T68" s="104"/>
    </row>
    <row r="69" spans="4:20" x14ac:dyDescent="0.5">
      <c r="D69" s="94"/>
      <c r="E69" s="93"/>
      <c r="F69" s="93"/>
      <c r="G69" s="93"/>
      <c r="H69" s="94"/>
      <c r="I69" s="94"/>
      <c r="J69" s="94"/>
      <c r="K69" s="95">
        <v>61</v>
      </c>
      <c r="L69" s="96" t="s">
        <v>275</v>
      </c>
      <c r="M69" s="94"/>
      <c r="N69" s="94"/>
      <c r="O69" s="94"/>
      <c r="P69" s="104"/>
      <c r="Q69" s="104"/>
      <c r="R69" s="104"/>
      <c r="S69" s="104"/>
      <c r="T69" s="104"/>
    </row>
    <row r="70" spans="4:20" x14ac:dyDescent="0.5">
      <c r="D70" s="94"/>
      <c r="E70" s="93"/>
      <c r="F70" s="93"/>
      <c r="G70" s="93"/>
      <c r="H70" s="94"/>
      <c r="I70" s="94"/>
      <c r="J70" s="94"/>
      <c r="K70" s="95">
        <v>62</v>
      </c>
      <c r="L70" s="96" t="s">
        <v>276</v>
      </c>
      <c r="M70" s="94"/>
      <c r="N70" s="94"/>
      <c r="O70" s="94"/>
      <c r="P70" s="104"/>
      <c r="Q70" s="104"/>
      <c r="R70" s="104"/>
      <c r="S70" s="104"/>
      <c r="T70" s="104"/>
    </row>
    <row r="71" spans="4:20" x14ac:dyDescent="0.5">
      <c r="D71" s="94"/>
      <c r="E71" s="93"/>
      <c r="F71" s="93"/>
      <c r="G71" s="93"/>
      <c r="H71" s="94"/>
      <c r="I71" s="94"/>
      <c r="J71" s="94"/>
      <c r="K71" s="95">
        <v>63</v>
      </c>
      <c r="L71" s="96" t="s">
        <v>292</v>
      </c>
      <c r="M71" s="94"/>
      <c r="N71" s="94"/>
      <c r="O71" s="94"/>
      <c r="P71" s="104"/>
      <c r="Q71" s="104"/>
      <c r="R71" s="104"/>
      <c r="S71" s="104"/>
      <c r="T71" s="104"/>
    </row>
    <row r="72" spans="4:20" x14ac:dyDescent="0.5">
      <c r="D72" s="94"/>
      <c r="E72" s="93"/>
      <c r="F72" s="93"/>
      <c r="G72" s="93"/>
      <c r="H72" s="94"/>
      <c r="I72" s="94"/>
      <c r="J72" s="94"/>
      <c r="K72" s="95">
        <v>64</v>
      </c>
      <c r="L72" s="96" t="s">
        <v>260</v>
      </c>
      <c r="M72" s="94"/>
      <c r="N72" s="94"/>
      <c r="O72" s="94"/>
      <c r="P72" s="104"/>
      <c r="Q72" s="104"/>
      <c r="R72" s="104"/>
      <c r="S72" s="104"/>
      <c r="T72" s="104"/>
    </row>
    <row r="73" spans="4:20" x14ac:dyDescent="0.5">
      <c r="D73" s="94"/>
      <c r="E73" s="93"/>
      <c r="F73" s="93"/>
      <c r="G73" s="93"/>
      <c r="H73" s="94"/>
      <c r="I73" s="94"/>
      <c r="J73" s="94"/>
      <c r="K73" s="95">
        <v>65</v>
      </c>
      <c r="L73" s="96" t="s">
        <v>261</v>
      </c>
      <c r="M73" s="94"/>
      <c r="N73" s="94"/>
      <c r="O73" s="94"/>
      <c r="P73" s="104"/>
      <c r="Q73" s="104"/>
      <c r="R73" s="104"/>
      <c r="S73" s="104"/>
      <c r="T73" s="104"/>
    </row>
    <row r="74" spans="4:20" x14ac:dyDescent="0.5">
      <c r="D74" s="94"/>
      <c r="E74" s="93"/>
      <c r="F74" s="93"/>
      <c r="G74" s="93"/>
      <c r="H74" s="94"/>
      <c r="I74" s="94"/>
      <c r="J74" s="94"/>
      <c r="K74" s="95">
        <v>66</v>
      </c>
      <c r="L74" s="96" t="s">
        <v>262</v>
      </c>
      <c r="M74" s="94"/>
      <c r="N74" s="94"/>
      <c r="O74" s="94"/>
      <c r="P74" s="104"/>
      <c r="Q74" s="104"/>
      <c r="R74" s="104"/>
      <c r="S74" s="104"/>
      <c r="T74" s="104"/>
    </row>
    <row r="75" spans="4:20" x14ac:dyDescent="0.5">
      <c r="D75" s="94"/>
      <c r="E75" s="93"/>
      <c r="F75" s="93"/>
      <c r="G75" s="93"/>
      <c r="H75" s="94"/>
      <c r="I75" s="94"/>
      <c r="J75" s="94"/>
      <c r="K75" s="95">
        <v>67</v>
      </c>
      <c r="L75" s="96" t="s">
        <v>263</v>
      </c>
      <c r="M75" s="94"/>
      <c r="N75" s="94"/>
      <c r="O75" s="94"/>
      <c r="P75" s="104"/>
      <c r="Q75" s="104"/>
      <c r="R75" s="104"/>
      <c r="S75" s="104"/>
      <c r="T75" s="104"/>
    </row>
    <row r="76" spans="4:20" x14ac:dyDescent="0.5">
      <c r="D76" s="94"/>
      <c r="E76" s="93"/>
      <c r="F76" s="93"/>
      <c r="G76" s="93"/>
      <c r="H76" s="94"/>
      <c r="I76" s="94"/>
      <c r="J76" s="94"/>
      <c r="K76" s="95">
        <v>68</v>
      </c>
      <c r="L76" s="96" t="s">
        <v>264</v>
      </c>
      <c r="M76" s="94"/>
      <c r="N76" s="94"/>
      <c r="O76" s="94"/>
      <c r="P76" s="104"/>
      <c r="Q76" s="104"/>
      <c r="R76" s="104"/>
      <c r="S76" s="104"/>
      <c r="T76" s="104"/>
    </row>
    <row r="77" spans="4:20" x14ac:dyDescent="0.5">
      <c r="D77" s="94"/>
      <c r="E77" s="93"/>
      <c r="F77" s="93"/>
      <c r="G77" s="93"/>
      <c r="H77" s="94"/>
      <c r="I77" s="94"/>
      <c r="J77" s="94"/>
      <c r="K77" s="95">
        <v>69</v>
      </c>
      <c r="L77" s="96" t="s">
        <v>265</v>
      </c>
      <c r="M77" s="94"/>
      <c r="N77" s="94"/>
      <c r="O77" s="94"/>
      <c r="P77" s="104"/>
      <c r="Q77" s="104"/>
      <c r="R77" s="104"/>
      <c r="S77" s="104"/>
      <c r="T77" s="104"/>
    </row>
    <row r="78" spans="4:20" x14ac:dyDescent="0.5">
      <c r="D78" s="94"/>
      <c r="E78" s="93"/>
      <c r="F78" s="93"/>
      <c r="G78" s="93"/>
      <c r="H78" s="94"/>
      <c r="I78" s="94"/>
      <c r="J78" s="94"/>
      <c r="K78" s="95">
        <v>70</v>
      </c>
      <c r="L78" s="96" t="s">
        <v>266</v>
      </c>
      <c r="M78" s="94"/>
      <c r="N78" s="94"/>
      <c r="O78" s="94"/>
      <c r="P78" s="104"/>
      <c r="Q78" s="104"/>
      <c r="R78" s="104"/>
      <c r="S78" s="104"/>
      <c r="T78" s="104"/>
    </row>
    <row r="79" spans="4:20" x14ac:dyDescent="0.5">
      <c r="D79" s="94"/>
      <c r="E79" s="93"/>
      <c r="F79" s="93"/>
      <c r="G79" s="93"/>
      <c r="H79" s="94"/>
      <c r="I79" s="94"/>
      <c r="J79" s="94"/>
      <c r="K79" s="95">
        <v>71</v>
      </c>
      <c r="L79" s="96" t="s">
        <v>277</v>
      </c>
      <c r="M79" s="94"/>
      <c r="N79" s="94"/>
      <c r="O79" s="94"/>
      <c r="P79" s="104"/>
      <c r="Q79" s="104"/>
      <c r="R79" s="104"/>
      <c r="S79" s="104"/>
      <c r="T79" s="104"/>
    </row>
    <row r="80" spans="4:20" x14ac:dyDescent="0.5">
      <c r="D80" s="94"/>
      <c r="E80" s="93"/>
      <c r="F80" s="93"/>
      <c r="G80" s="93"/>
      <c r="H80" s="94"/>
      <c r="I80" s="94"/>
      <c r="J80" s="94"/>
      <c r="K80" s="95">
        <v>72</v>
      </c>
      <c r="L80" s="96" t="s">
        <v>278</v>
      </c>
      <c r="M80" s="94"/>
      <c r="N80" s="94"/>
      <c r="O80" s="94"/>
      <c r="P80" s="104"/>
      <c r="Q80" s="104"/>
      <c r="R80" s="104"/>
      <c r="S80" s="104"/>
      <c r="T80" s="104"/>
    </row>
    <row r="81" spans="4:20" x14ac:dyDescent="0.5">
      <c r="D81" s="94"/>
      <c r="E81" s="93"/>
      <c r="F81" s="93"/>
      <c r="G81" s="93"/>
      <c r="H81" s="94"/>
      <c r="I81" s="94"/>
      <c r="J81" s="94"/>
      <c r="K81" s="95">
        <v>73</v>
      </c>
      <c r="L81" s="96" t="s">
        <v>293</v>
      </c>
      <c r="M81" s="94"/>
      <c r="N81" s="94"/>
      <c r="O81" s="94"/>
      <c r="P81" s="104"/>
      <c r="Q81" s="104"/>
      <c r="R81" s="104"/>
      <c r="S81" s="104"/>
      <c r="T81" s="104"/>
    </row>
    <row r="82" spans="4:20" x14ac:dyDescent="0.5">
      <c r="D82" s="94"/>
      <c r="E82" s="93"/>
      <c r="F82" s="93"/>
      <c r="G82" s="93"/>
      <c r="H82" s="94"/>
      <c r="I82" s="94"/>
      <c r="J82" s="94"/>
      <c r="K82" s="95">
        <v>74</v>
      </c>
      <c r="L82" s="96" t="s">
        <v>267</v>
      </c>
      <c r="M82" s="94"/>
      <c r="N82" s="94"/>
      <c r="O82" s="94"/>
      <c r="P82" s="104"/>
      <c r="Q82" s="104"/>
      <c r="R82" s="104"/>
      <c r="S82" s="104"/>
      <c r="T82" s="104"/>
    </row>
    <row r="83" spans="4:20" x14ac:dyDescent="0.5">
      <c r="D83" s="94"/>
      <c r="E83" s="93"/>
      <c r="F83" s="93"/>
      <c r="G83" s="93"/>
      <c r="H83" s="94"/>
      <c r="I83" s="94"/>
      <c r="J83" s="94"/>
      <c r="K83" s="95">
        <v>75</v>
      </c>
      <c r="L83" s="96" t="s">
        <v>268</v>
      </c>
      <c r="M83" s="94"/>
      <c r="N83" s="94"/>
      <c r="O83" s="94"/>
      <c r="P83" s="104"/>
      <c r="Q83" s="104"/>
      <c r="R83" s="104"/>
      <c r="S83" s="104"/>
      <c r="T83" s="104"/>
    </row>
    <row r="84" spans="4:20" x14ac:dyDescent="0.5">
      <c r="D84" s="94"/>
      <c r="E84" s="93"/>
      <c r="F84" s="93"/>
      <c r="G84" s="93"/>
      <c r="H84" s="94"/>
      <c r="I84" s="94"/>
      <c r="J84" s="94"/>
      <c r="K84" s="95">
        <v>76</v>
      </c>
      <c r="L84" s="96" t="s">
        <v>269</v>
      </c>
      <c r="M84" s="94"/>
      <c r="N84" s="94"/>
      <c r="O84" s="94"/>
      <c r="P84" s="104"/>
      <c r="Q84" s="104"/>
      <c r="R84" s="104"/>
      <c r="S84" s="104"/>
      <c r="T84" s="104"/>
    </row>
    <row r="85" spans="4:20" x14ac:dyDescent="0.5">
      <c r="D85" s="94"/>
      <c r="E85" s="93"/>
      <c r="F85" s="93"/>
      <c r="G85" s="93"/>
      <c r="H85" s="94"/>
      <c r="I85" s="94"/>
      <c r="J85" s="94"/>
      <c r="K85" s="95">
        <v>77</v>
      </c>
      <c r="L85" s="96" t="s">
        <v>270</v>
      </c>
      <c r="M85" s="94"/>
      <c r="N85" s="94"/>
      <c r="O85" s="94"/>
      <c r="P85" s="104"/>
      <c r="Q85" s="104"/>
      <c r="R85" s="104"/>
      <c r="S85" s="104"/>
      <c r="T85" s="104"/>
    </row>
    <row r="86" spans="4:20" x14ac:dyDescent="0.5">
      <c r="D86" s="94"/>
      <c r="E86" s="93"/>
      <c r="F86" s="93"/>
      <c r="G86" s="93"/>
      <c r="H86" s="94"/>
      <c r="I86" s="94"/>
      <c r="J86" s="94"/>
      <c r="K86" s="95">
        <v>78</v>
      </c>
      <c r="L86" s="96" t="s">
        <v>271</v>
      </c>
      <c r="M86" s="94"/>
      <c r="N86" s="94"/>
      <c r="O86" s="94"/>
      <c r="P86" s="104"/>
      <c r="Q86" s="104"/>
      <c r="R86" s="104"/>
      <c r="S86" s="104"/>
      <c r="T86" s="104"/>
    </row>
    <row r="87" spans="4:20" x14ac:dyDescent="0.5">
      <c r="D87" s="94"/>
      <c r="E87" s="93"/>
      <c r="F87" s="93"/>
      <c r="G87" s="93"/>
      <c r="H87" s="94"/>
      <c r="I87" s="94"/>
      <c r="J87" s="94"/>
      <c r="K87" s="95">
        <v>79</v>
      </c>
      <c r="L87" s="96" t="s">
        <v>272</v>
      </c>
      <c r="M87" s="94"/>
      <c r="N87" s="94"/>
      <c r="O87" s="94"/>
      <c r="P87" s="104"/>
      <c r="Q87" s="104"/>
      <c r="R87" s="104"/>
      <c r="S87" s="104"/>
      <c r="T87" s="104"/>
    </row>
    <row r="88" spans="4:20" x14ac:dyDescent="0.5">
      <c r="D88" s="94"/>
      <c r="E88" s="93"/>
      <c r="F88" s="93"/>
      <c r="G88" s="93"/>
      <c r="H88" s="94"/>
      <c r="I88" s="94"/>
      <c r="J88" s="94"/>
      <c r="K88" s="95"/>
      <c r="L88" s="96"/>
      <c r="M88" s="94"/>
      <c r="N88" s="94"/>
      <c r="O88" s="94"/>
      <c r="P88" s="94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6367463</xdr:colOff>
                    <xdr:row>1</xdr:row>
                    <xdr:rowOff>195263</xdr:rowOff>
                  </from>
                  <to>
                    <xdr:col>4</xdr:col>
                    <xdr:colOff>671513</xdr:colOff>
                    <xdr:row>3</xdr:row>
                    <xdr:rowOff>14288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585FA-F75C-4F82-B978-80DBF0545E07}">
  <dimension ref="C3:AD82"/>
  <sheetViews>
    <sheetView topLeftCell="F1" workbookViewId="0">
      <selection activeCell="H47" sqref="H47"/>
    </sheetView>
  </sheetViews>
  <sheetFormatPr defaultRowHeight="15.75" x14ac:dyDescent="0.5"/>
  <cols>
    <col min="1" max="2" width="2.6875" customWidth="1"/>
    <col min="3" max="3" width="4.125" customWidth="1"/>
    <col min="6" max="7" width="2.9375" style="79" customWidth="1"/>
    <col min="8" max="8" width="4.375" customWidth="1"/>
    <col min="11" max="12" width="2.9375" style="79" customWidth="1"/>
    <col min="13" max="13" width="4.375" customWidth="1"/>
    <col min="16" max="17" width="2.9375" style="79" customWidth="1"/>
    <col min="18" max="18" width="4.375" customWidth="1"/>
    <col min="21" max="22" width="2.9375" style="79" customWidth="1"/>
    <col min="23" max="23" width="5" customWidth="1"/>
    <col min="26" max="27" width="2.9375" style="79" customWidth="1"/>
    <col min="28" max="28" width="5" customWidth="1"/>
  </cols>
  <sheetData>
    <row r="3" spans="3:30" s="82" customFormat="1" ht="13.15" x14ac:dyDescent="0.4">
      <c r="C3" s="80"/>
      <c r="D3" s="80"/>
      <c r="E3" s="80" t="s">
        <v>280</v>
      </c>
      <c r="F3" s="81"/>
      <c r="G3" s="81"/>
      <c r="H3" s="80"/>
      <c r="I3" s="80"/>
      <c r="J3" s="80" t="s">
        <v>281</v>
      </c>
      <c r="K3" s="81"/>
      <c r="L3" s="81"/>
      <c r="M3" s="80"/>
      <c r="N3" s="80"/>
      <c r="O3" s="80" t="s">
        <v>282</v>
      </c>
      <c r="P3" s="81"/>
      <c r="Q3" s="81"/>
      <c r="R3" s="80"/>
      <c r="S3" s="80"/>
      <c r="T3" s="80" t="s">
        <v>173</v>
      </c>
      <c r="U3" s="81"/>
      <c r="V3" s="81"/>
      <c r="W3" s="80"/>
      <c r="X3" s="80"/>
      <c r="Y3" s="80" t="s">
        <v>283</v>
      </c>
      <c r="Z3" s="81"/>
      <c r="AA3" s="81"/>
      <c r="AB3" s="80"/>
      <c r="AC3" s="80"/>
      <c r="AD3" s="80" t="s">
        <v>288</v>
      </c>
    </row>
    <row r="4" spans="3:30" x14ac:dyDescent="0.5">
      <c r="C4" s="69">
        <v>1</v>
      </c>
      <c r="D4" s="70" t="s">
        <v>13</v>
      </c>
      <c r="E4" s="72">
        <v>64</v>
      </c>
      <c r="H4" s="69">
        <v>1</v>
      </c>
      <c r="I4" s="70" t="s">
        <v>13</v>
      </c>
      <c r="J4" s="72">
        <v>67</v>
      </c>
      <c r="M4" s="69">
        <v>1</v>
      </c>
      <c r="N4" s="70" t="s">
        <v>13</v>
      </c>
      <c r="O4" s="72">
        <v>28</v>
      </c>
      <c r="R4" s="69">
        <v>1</v>
      </c>
      <c r="S4" s="70" t="s">
        <v>13</v>
      </c>
      <c r="T4" s="72">
        <v>26</v>
      </c>
      <c r="W4" s="69">
        <v>1</v>
      </c>
      <c r="X4" s="70" t="s">
        <v>13</v>
      </c>
      <c r="Y4" s="72">
        <v>60</v>
      </c>
      <c r="AB4" s="69">
        <v>1</v>
      </c>
      <c r="AC4" s="70" t="s">
        <v>13</v>
      </c>
      <c r="AD4" s="72">
        <v>24</v>
      </c>
    </row>
    <row r="5" spans="3:30" x14ac:dyDescent="0.5">
      <c r="C5" s="69">
        <v>2</v>
      </c>
      <c r="D5" s="70" t="s">
        <v>14</v>
      </c>
      <c r="E5" s="72">
        <v>25</v>
      </c>
      <c r="H5" s="69">
        <v>2</v>
      </c>
      <c r="I5" s="70" t="s">
        <v>14</v>
      </c>
      <c r="J5" s="72">
        <v>74</v>
      </c>
      <c r="M5" s="69">
        <v>2</v>
      </c>
      <c r="N5" s="70" t="s">
        <v>14</v>
      </c>
      <c r="O5" s="72">
        <v>7</v>
      </c>
      <c r="R5" s="69">
        <v>2</v>
      </c>
      <c r="S5" s="70" t="s">
        <v>14</v>
      </c>
      <c r="T5" s="72">
        <v>25</v>
      </c>
      <c r="W5" s="69">
        <v>2</v>
      </c>
      <c r="X5" s="70" t="s">
        <v>14</v>
      </c>
      <c r="Y5" s="72">
        <v>4</v>
      </c>
      <c r="AB5" s="69">
        <v>2</v>
      </c>
      <c r="AC5" s="70" t="s">
        <v>14</v>
      </c>
      <c r="AD5" s="72">
        <v>3</v>
      </c>
    </row>
    <row r="6" spans="3:30" x14ac:dyDescent="0.5">
      <c r="C6" s="69">
        <v>3</v>
      </c>
      <c r="D6" s="70" t="s">
        <v>15</v>
      </c>
      <c r="E6" s="72">
        <v>12</v>
      </c>
      <c r="H6" s="69">
        <v>3</v>
      </c>
      <c r="I6" s="70" t="s">
        <v>15</v>
      </c>
      <c r="J6" s="72">
        <v>46</v>
      </c>
      <c r="M6" s="69">
        <v>3</v>
      </c>
      <c r="N6" s="70" t="s">
        <v>15</v>
      </c>
      <c r="O6" s="72">
        <v>39</v>
      </c>
      <c r="R6" s="69">
        <v>3</v>
      </c>
      <c r="S6" s="70" t="s">
        <v>15</v>
      </c>
      <c r="T6" s="72">
        <v>66</v>
      </c>
      <c r="W6" s="69">
        <v>3</v>
      </c>
      <c r="X6" s="70" t="s">
        <v>15</v>
      </c>
      <c r="Y6" s="72">
        <v>51</v>
      </c>
      <c r="AB6" s="69">
        <v>3</v>
      </c>
      <c r="AC6" s="70" t="s">
        <v>15</v>
      </c>
      <c r="AD6" s="72">
        <v>21</v>
      </c>
    </row>
    <row r="7" spans="3:30" x14ac:dyDescent="0.5">
      <c r="C7" s="69">
        <v>4</v>
      </c>
      <c r="D7" s="70" t="s">
        <v>16</v>
      </c>
      <c r="E7" s="72">
        <v>35</v>
      </c>
      <c r="H7" s="69">
        <v>4</v>
      </c>
      <c r="I7" s="70" t="s">
        <v>16</v>
      </c>
      <c r="J7" s="72">
        <v>45</v>
      </c>
      <c r="M7" s="69">
        <v>4</v>
      </c>
      <c r="N7" s="70" t="s">
        <v>16</v>
      </c>
      <c r="O7" s="72">
        <v>48</v>
      </c>
      <c r="R7" s="69">
        <v>4</v>
      </c>
      <c r="S7" s="70" t="s">
        <v>16</v>
      </c>
      <c r="T7" s="72">
        <v>74</v>
      </c>
      <c r="W7" s="69">
        <v>4</v>
      </c>
      <c r="X7" s="70" t="s">
        <v>16</v>
      </c>
      <c r="Y7" s="72">
        <v>27</v>
      </c>
      <c r="AB7" s="69">
        <v>4</v>
      </c>
      <c r="AC7" s="70" t="s">
        <v>16</v>
      </c>
      <c r="AD7" s="72">
        <v>63</v>
      </c>
    </row>
    <row r="8" spans="3:30" x14ac:dyDescent="0.5">
      <c r="C8" s="69">
        <v>5</v>
      </c>
      <c r="D8" s="70" t="s">
        <v>17</v>
      </c>
      <c r="E8" s="72">
        <v>26</v>
      </c>
      <c r="H8" s="69">
        <v>5</v>
      </c>
      <c r="I8" s="70" t="s">
        <v>17</v>
      </c>
      <c r="J8" s="72">
        <v>30</v>
      </c>
      <c r="M8" s="69">
        <v>5</v>
      </c>
      <c r="N8" s="70" t="s">
        <v>17</v>
      </c>
      <c r="O8" s="72">
        <v>22</v>
      </c>
      <c r="R8" s="69">
        <v>5</v>
      </c>
      <c r="S8" s="70" t="s">
        <v>17</v>
      </c>
      <c r="T8" s="72">
        <v>50</v>
      </c>
      <c r="W8" s="69">
        <v>5</v>
      </c>
      <c r="X8" s="70" t="s">
        <v>17</v>
      </c>
      <c r="Y8" s="72">
        <v>56</v>
      </c>
      <c r="AB8" s="69">
        <v>5</v>
      </c>
      <c r="AC8" s="70" t="s">
        <v>17</v>
      </c>
      <c r="AD8" s="72">
        <v>16</v>
      </c>
    </row>
    <row r="9" spans="3:30" x14ac:dyDescent="0.5">
      <c r="C9" s="69">
        <v>6</v>
      </c>
      <c r="D9" s="70" t="s">
        <v>18</v>
      </c>
      <c r="E9" s="72">
        <v>50</v>
      </c>
      <c r="H9" s="69">
        <v>6</v>
      </c>
      <c r="I9" s="70" t="s">
        <v>18</v>
      </c>
      <c r="J9" s="72">
        <v>70</v>
      </c>
      <c r="M9" s="69">
        <v>6</v>
      </c>
      <c r="N9" s="70" t="s">
        <v>18</v>
      </c>
      <c r="O9" s="72">
        <v>30</v>
      </c>
      <c r="R9" s="69">
        <v>6</v>
      </c>
      <c r="S9" s="70" t="s">
        <v>18</v>
      </c>
      <c r="T9" s="72">
        <v>27</v>
      </c>
      <c r="W9" s="69">
        <v>6</v>
      </c>
      <c r="X9" s="70" t="s">
        <v>18</v>
      </c>
      <c r="Y9" s="72">
        <v>17</v>
      </c>
      <c r="AB9" s="69">
        <v>6</v>
      </c>
      <c r="AC9" s="70" t="s">
        <v>18</v>
      </c>
      <c r="AD9" s="72">
        <v>55</v>
      </c>
    </row>
    <row r="10" spans="3:30" x14ac:dyDescent="0.5">
      <c r="C10" s="69">
        <v>7</v>
      </c>
      <c r="D10" s="70" t="s">
        <v>19</v>
      </c>
      <c r="E10" s="72">
        <v>74</v>
      </c>
      <c r="H10" s="69">
        <v>7</v>
      </c>
      <c r="I10" s="70" t="s">
        <v>19</v>
      </c>
      <c r="J10" s="72">
        <v>6</v>
      </c>
      <c r="M10" s="69">
        <v>7</v>
      </c>
      <c r="N10" s="70" t="s">
        <v>19</v>
      </c>
      <c r="O10" s="72">
        <v>42</v>
      </c>
      <c r="R10" s="69">
        <v>7</v>
      </c>
      <c r="S10" s="70" t="s">
        <v>19</v>
      </c>
      <c r="T10" s="72">
        <v>68</v>
      </c>
      <c r="W10" s="69">
        <v>7</v>
      </c>
      <c r="X10" s="70" t="s">
        <v>19</v>
      </c>
      <c r="Y10" s="72">
        <v>67</v>
      </c>
      <c r="AB10" s="69">
        <v>7</v>
      </c>
      <c r="AC10" s="70" t="s">
        <v>19</v>
      </c>
      <c r="AD10" s="72">
        <v>71</v>
      </c>
    </row>
    <row r="11" spans="3:30" x14ac:dyDescent="0.5">
      <c r="C11" s="69">
        <v>8</v>
      </c>
      <c r="D11" s="70" t="s">
        <v>20</v>
      </c>
      <c r="E11" s="72">
        <v>14</v>
      </c>
      <c r="H11" s="69">
        <v>8</v>
      </c>
      <c r="I11" s="70" t="s">
        <v>20</v>
      </c>
      <c r="J11" s="72">
        <v>7</v>
      </c>
      <c r="M11" s="69">
        <v>8</v>
      </c>
      <c r="N11" s="70" t="s">
        <v>20</v>
      </c>
      <c r="O11" s="72">
        <v>3</v>
      </c>
      <c r="R11" s="69">
        <v>8</v>
      </c>
      <c r="S11" s="70" t="s">
        <v>20</v>
      </c>
      <c r="T11" s="72">
        <v>30</v>
      </c>
      <c r="W11" s="69">
        <v>8</v>
      </c>
      <c r="X11" s="70" t="s">
        <v>20</v>
      </c>
      <c r="Y11" s="72">
        <v>21</v>
      </c>
      <c r="AB11" s="69">
        <v>8</v>
      </c>
      <c r="AC11" s="70" t="s">
        <v>20</v>
      </c>
      <c r="AD11" s="72">
        <v>8</v>
      </c>
    </row>
    <row r="12" spans="3:30" x14ac:dyDescent="0.5">
      <c r="C12" s="69">
        <v>9</v>
      </c>
      <c r="D12" s="70" t="s">
        <v>21</v>
      </c>
      <c r="E12" s="72">
        <v>71</v>
      </c>
      <c r="H12" s="69">
        <v>9</v>
      </c>
      <c r="I12" s="70" t="s">
        <v>21</v>
      </c>
      <c r="J12" s="72">
        <v>24</v>
      </c>
      <c r="M12" s="69">
        <v>9</v>
      </c>
      <c r="N12" s="70" t="s">
        <v>21</v>
      </c>
      <c r="O12" s="72">
        <v>54</v>
      </c>
      <c r="R12" s="69">
        <v>9</v>
      </c>
      <c r="S12" s="70" t="s">
        <v>21</v>
      </c>
      <c r="T12" s="72">
        <v>75</v>
      </c>
      <c r="W12" s="69">
        <v>9</v>
      </c>
      <c r="X12" s="70" t="s">
        <v>21</v>
      </c>
      <c r="Y12" s="72">
        <v>74</v>
      </c>
      <c r="AB12" s="69">
        <v>9</v>
      </c>
      <c r="AC12" s="70" t="s">
        <v>21</v>
      </c>
      <c r="AD12" s="72">
        <v>79</v>
      </c>
    </row>
    <row r="13" spans="3:30" x14ac:dyDescent="0.5">
      <c r="C13" s="69">
        <v>10</v>
      </c>
      <c r="D13" s="70" t="s">
        <v>22</v>
      </c>
      <c r="E13" s="72">
        <v>43</v>
      </c>
      <c r="H13" s="69">
        <v>10</v>
      </c>
      <c r="I13" s="70" t="s">
        <v>22</v>
      </c>
      <c r="J13" s="72">
        <v>64</v>
      </c>
      <c r="M13" s="69">
        <v>10</v>
      </c>
      <c r="N13" s="70" t="s">
        <v>22</v>
      </c>
      <c r="O13" s="72">
        <v>61</v>
      </c>
      <c r="R13" s="69">
        <v>10</v>
      </c>
      <c r="S13" s="70" t="s">
        <v>22</v>
      </c>
      <c r="T13" s="72">
        <v>56</v>
      </c>
      <c r="W13" s="69">
        <v>10</v>
      </c>
      <c r="X13" s="70" t="s">
        <v>22</v>
      </c>
      <c r="Y13" s="72">
        <v>22</v>
      </c>
      <c r="AB13" s="69">
        <v>10</v>
      </c>
      <c r="AC13" s="70" t="s">
        <v>22</v>
      </c>
      <c r="AD13" s="72">
        <v>58</v>
      </c>
    </row>
    <row r="14" spans="3:30" x14ac:dyDescent="0.5">
      <c r="C14" s="69">
        <v>11</v>
      </c>
      <c r="D14" s="70" t="s">
        <v>23</v>
      </c>
      <c r="E14" s="72">
        <v>34</v>
      </c>
      <c r="H14" s="69">
        <v>11</v>
      </c>
      <c r="I14" s="70" t="s">
        <v>23</v>
      </c>
      <c r="J14" s="72">
        <v>54</v>
      </c>
      <c r="M14" s="69">
        <v>11</v>
      </c>
      <c r="N14" s="70" t="s">
        <v>23</v>
      </c>
      <c r="O14" s="72">
        <v>34</v>
      </c>
      <c r="R14" s="69">
        <v>11</v>
      </c>
      <c r="S14" s="70" t="s">
        <v>23</v>
      </c>
      <c r="T14" s="72">
        <v>7</v>
      </c>
      <c r="W14" s="69">
        <v>11</v>
      </c>
      <c r="X14" s="70" t="s">
        <v>23</v>
      </c>
      <c r="Y14" s="72">
        <v>66</v>
      </c>
      <c r="AB14" s="69">
        <v>11</v>
      </c>
      <c r="AC14" s="70" t="s">
        <v>23</v>
      </c>
      <c r="AD14" s="72">
        <v>20</v>
      </c>
    </row>
    <row r="15" spans="3:30" x14ac:dyDescent="0.5">
      <c r="C15" s="69">
        <v>12</v>
      </c>
      <c r="D15" s="70" t="s">
        <v>24</v>
      </c>
      <c r="E15" s="72">
        <v>18</v>
      </c>
      <c r="H15" s="69">
        <v>12</v>
      </c>
      <c r="I15" s="70" t="s">
        <v>24</v>
      </c>
      <c r="J15" s="72">
        <v>37</v>
      </c>
      <c r="M15" s="69">
        <v>12</v>
      </c>
      <c r="N15" s="70" t="s">
        <v>24</v>
      </c>
      <c r="O15" s="72">
        <v>25</v>
      </c>
      <c r="R15" s="69">
        <v>12</v>
      </c>
      <c r="S15" s="70" t="s">
        <v>24</v>
      </c>
      <c r="T15" s="72">
        <v>31</v>
      </c>
      <c r="W15" s="69">
        <v>12</v>
      </c>
      <c r="X15" s="70" t="s">
        <v>24</v>
      </c>
      <c r="Y15" s="72">
        <v>39</v>
      </c>
      <c r="AB15" s="69">
        <v>12</v>
      </c>
      <c r="AC15" s="70" t="s">
        <v>24</v>
      </c>
      <c r="AD15" s="72">
        <v>31</v>
      </c>
    </row>
    <row r="16" spans="3:30" x14ac:dyDescent="0.5">
      <c r="C16" s="69">
        <v>13</v>
      </c>
      <c r="D16" s="70" t="s">
        <v>25</v>
      </c>
      <c r="E16" s="72">
        <v>48</v>
      </c>
      <c r="H16" s="69">
        <v>13</v>
      </c>
      <c r="I16" s="70" t="s">
        <v>25</v>
      </c>
      <c r="J16" s="72">
        <v>59</v>
      </c>
      <c r="M16" s="69">
        <v>13</v>
      </c>
      <c r="N16" s="70" t="s">
        <v>25</v>
      </c>
      <c r="O16" s="72">
        <v>73</v>
      </c>
      <c r="R16" s="69">
        <v>13</v>
      </c>
      <c r="S16" s="70" t="s">
        <v>25</v>
      </c>
      <c r="T16" s="72">
        <v>34</v>
      </c>
      <c r="W16" s="69">
        <v>13</v>
      </c>
      <c r="X16" s="70" t="s">
        <v>25</v>
      </c>
      <c r="Y16" s="72">
        <v>57</v>
      </c>
      <c r="AB16" s="69">
        <v>13</v>
      </c>
      <c r="AC16" s="70" t="s">
        <v>25</v>
      </c>
      <c r="AD16" s="72">
        <v>53</v>
      </c>
    </row>
    <row r="17" spans="3:30" x14ac:dyDescent="0.5">
      <c r="C17" s="69">
        <v>14</v>
      </c>
      <c r="D17" s="70" t="s">
        <v>26</v>
      </c>
      <c r="E17" s="72">
        <v>60</v>
      </c>
      <c r="H17" s="69">
        <v>14</v>
      </c>
      <c r="I17" s="70" t="s">
        <v>26</v>
      </c>
      <c r="J17" s="72">
        <v>60</v>
      </c>
      <c r="M17" s="69">
        <v>14</v>
      </c>
      <c r="N17" s="70" t="s">
        <v>26</v>
      </c>
      <c r="O17" s="72">
        <v>75</v>
      </c>
      <c r="R17" s="69">
        <v>14</v>
      </c>
      <c r="S17" s="70" t="s">
        <v>26</v>
      </c>
      <c r="T17" s="72">
        <v>60</v>
      </c>
      <c r="W17" s="69">
        <v>14</v>
      </c>
      <c r="X17" s="70" t="s">
        <v>26</v>
      </c>
      <c r="Y17" s="72">
        <v>42</v>
      </c>
      <c r="AB17" s="69">
        <v>14</v>
      </c>
      <c r="AC17" s="70" t="s">
        <v>26</v>
      </c>
      <c r="AD17" s="72">
        <v>62</v>
      </c>
    </row>
    <row r="18" spans="3:30" x14ac:dyDescent="0.5">
      <c r="C18" s="69">
        <v>15</v>
      </c>
      <c r="D18" s="70" t="s">
        <v>27</v>
      </c>
      <c r="E18" s="72">
        <v>16</v>
      </c>
      <c r="H18" s="69">
        <v>15</v>
      </c>
      <c r="I18" s="70" t="s">
        <v>27</v>
      </c>
      <c r="J18" s="72">
        <v>5</v>
      </c>
      <c r="M18" s="69">
        <v>15</v>
      </c>
      <c r="N18" s="70" t="s">
        <v>27</v>
      </c>
      <c r="O18" s="72">
        <v>9</v>
      </c>
      <c r="R18" s="69">
        <v>15</v>
      </c>
      <c r="S18" s="70" t="s">
        <v>27</v>
      </c>
      <c r="T18" s="72">
        <v>14</v>
      </c>
      <c r="W18" s="69">
        <v>15</v>
      </c>
      <c r="X18" s="70" t="s">
        <v>27</v>
      </c>
      <c r="Y18" s="72">
        <v>11</v>
      </c>
      <c r="AB18" s="69">
        <v>15</v>
      </c>
      <c r="AC18" s="70" t="s">
        <v>27</v>
      </c>
      <c r="AD18" s="72">
        <v>28</v>
      </c>
    </row>
    <row r="19" spans="3:30" x14ac:dyDescent="0.5">
      <c r="C19" s="69">
        <v>16</v>
      </c>
      <c r="D19" s="70" t="s">
        <v>28</v>
      </c>
      <c r="E19" s="72">
        <v>46</v>
      </c>
      <c r="H19" s="69">
        <v>16</v>
      </c>
      <c r="I19" s="70" t="s">
        <v>28</v>
      </c>
      <c r="J19" s="72">
        <v>20</v>
      </c>
      <c r="M19" s="69">
        <v>16</v>
      </c>
      <c r="N19" s="70" t="s">
        <v>28</v>
      </c>
      <c r="O19" s="72">
        <v>35</v>
      </c>
      <c r="R19" s="69">
        <v>16</v>
      </c>
      <c r="S19" s="70" t="s">
        <v>28</v>
      </c>
      <c r="T19" s="72">
        <v>9</v>
      </c>
      <c r="W19" s="69">
        <v>16</v>
      </c>
      <c r="X19" s="70" t="s">
        <v>28</v>
      </c>
      <c r="Y19" s="72">
        <v>29</v>
      </c>
      <c r="AB19" s="69">
        <v>16</v>
      </c>
      <c r="AC19" s="70" t="s">
        <v>28</v>
      </c>
      <c r="AD19" s="72">
        <v>18</v>
      </c>
    </row>
    <row r="20" spans="3:30" x14ac:dyDescent="0.5">
      <c r="C20" s="69">
        <v>17</v>
      </c>
      <c r="D20" s="70" t="s">
        <v>29</v>
      </c>
      <c r="E20" s="72">
        <v>62</v>
      </c>
      <c r="H20" s="69">
        <v>17</v>
      </c>
      <c r="I20" s="70" t="s">
        <v>29</v>
      </c>
      <c r="J20" s="72">
        <v>33</v>
      </c>
      <c r="M20" s="69">
        <v>17</v>
      </c>
      <c r="N20" s="70" t="s">
        <v>29</v>
      </c>
      <c r="O20" s="72">
        <v>16</v>
      </c>
      <c r="R20" s="69">
        <v>17</v>
      </c>
      <c r="S20" s="70" t="s">
        <v>29</v>
      </c>
      <c r="T20" s="72">
        <v>16</v>
      </c>
      <c r="W20" s="69">
        <v>17</v>
      </c>
      <c r="X20" s="70" t="s">
        <v>29</v>
      </c>
      <c r="Y20" s="72">
        <v>63</v>
      </c>
      <c r="AB20" s="69">
        <v>17</v>
      </c>
      <c r="AC20" s="70" t="s">
        <v>29</v>
      </c>
      <c r="AD20" s="72">
        <v>46</v>
      </c>
    </row>
    <row r="21" spans="3:30" x14ac:dyDescent="0.5">
      <c r="C21" s="69">
        <v>18</v>
      </c>
      <c r="D21" s="70" t="s">
        <v>30</v>
      </c>
      <c r="E21" s="72">
        <v>32</v>
      </c>
      <c r="H21" s="69">
        <v>18</v>
      </c>
      <c r="I21" s="70" t="s">
        <v>30</v>
      </c>
      <c r="J21" s="72">
        <v>44</v>
      </c>
      <c r="M21" s="69">
        <v>18</v>
      </c>
      <c r="N21" s="70" t="s">
        <v>30</v>
      </c>
      <c r="O21" s="72">
        <v>62</v>
      </c>
      <c r="R21" s="69">
        <v>18</v>
      </c>
      <c r="S21" s="70" t="s">
        <v>30</v>
      </c>
      <c r="T21" s="72">
        <v>51</v>
      </c>
      <c r="W21" s="69">
        <v>18</v>
      </c>
      <c r="X21" s="70" t="s">
        <v>30</v>
      </c>
      <c r="Y21" s="72">
        <v>16</v>
      </c>
      <c r="AB21" s="69">
        <v>18</v>
      </c>
      <c r="AC21" s="70" t="s">
        <v>30</v>
      </c>
      <c r="AD21" s="72">
        <v>61</v>
      </c>
    </row>
    <row r="22" spans="3:30" x14ac:dyDescent="0.5">
      <c r="C22" s="69">
        <v>19</v>
      </c>
      <c r="D22" s="70" t="s">
        <v>31</v>
      </c>
      <c r="E22" s="72">
        <v>21</v>
      </c>
      <c r="H22" s="69">
        <v>19</v>
      </c>
      <c r="I22" s="70" t="s">
        <v>31</v>
      </c>
      <c r="J22" s="72">
        <v>18</v>
      </c>
      <c r="M22" s="69">
        <v>19</v>
      </c>
      <c r="N22" s="70" t="s">
        <v>31</v>
      </c>
      <c r="O22" s="72">
        <v>14</v>
      </c>
      <c r="R22" s="69">
        <v>19</v>
      </c>
      <c r="S22" s="70" t="s">
        <v>31</v>
      </c>
      <c r="T22" s="72">
        <v>41</v>
      </c>
      <c r="W22" s="69">
        <v>19</v>
      </c>
      <c r="X22" s="70" t="s">
        <v>31</v>
      </c>
      <c r="Y22" s="72">
        <v>10</v>
      </c>
      <c r="AB22" s="69">
        <v>19</v>
      </c>
      <c r="AC22" s="70" t="s">
        <v>31</v>
      </c>
      <c r="AD22" s="72">
        <v>1</v>
      </c>
    </row>
    <row r="23" spans="3:30" x14ac:dyDescent="0.5">
      <c r="C23" s="69">
        <v>20</v>
      </c>
      <c r="D23" s="70" t="s">
        <v>32</v>
      </c>
      <c r="E23" s="72">
        <v>7</v>
      </c>
      <c r="H23" s="69">
        <v>20</v>
      </c>
      <c r="I23" s="70" t="s">
        <v>32</v>
      </c>
      <c r="J23" s="72">
        <v>2</v>
      </c>
      <c r="M23" s="69">
        <v>20</v>
      </c>
      <c r="N23" s="70" t="s">
        <v>32</v>
      </c>
      <c r="O23" s="72">
        <v>37</v>
      </c>
      <c r="R23" s="69">
        <v>20</v>
      </c>
      <c r="S23" s="70" t="s">
        <v>32</v>
      </c>
      <c r="T23" s="72">
        <v>71</v>
      </c>
      <c r="W23" s="69">
        <v>20</v>
      </c>
      <c r="X23" s="70" t="s">
        <v>32</v>
      </c>
      <c r="Y23" s="72">
        <v>6</v>
      </c>
      <c r="AB23" s="69">
        <v>20</v>
      </c>
      <c r="AC23" s="70" t="s">
        <v>32</v>
      </c>
      <c r="AD23" s="72">
        <v>59</v>
      </c>
    </row>
    <row r="24" spans="3:30" x14ac:dyDescent="0.5">
      <c r="C24" s="69">
        <v>21</v>
      </c>
      <c r="D24" s="70" t="s">
        <v>33</v>
      </c>
      <c r="E24" s="72">
        <v>41</v>
      </c>
      <c r="H24" s="69">
        <v>21</v>
      </c>
      <c r="I24" s="70" t="s">
        <v>33</v>
      </c>
      <c r="J24" s="72">
        <v>51</v>
      </c>
      <c r="M24" s="69">
        <v>21</v>
      </c>
      <c r="N24" s="70" t="s">
        <v>33</v>
      </c>
      <c r="O24" s="72">
        <v>24</v>
      </c>
      <c r="R24" s="69">
        <v>21</v>
      </c>
      <c r="S24" s="70" t="s">
        <v>33</v>
      </c>
      <c r="T24" s="72">
        <v>20</v>
      </c>
      <c r="W24" s="69">
        <v>21</v>
      </c>
      <c r="X24" s="70" t="s">
        <v>33</v>
      </c>
      <c r="Y24" s="72">
        <v>14</v>
      </c>
      <c r="AB24" s="69">
        <v>21</v>
      </c>
      <c r="AC24" s="70" t="s">
        <v>33</v>
      </c>
      <c r="AD24" s="72">
        <v>12</v>
      </c>
    </row>
    <row r="25" spans="3:30" x14ac:dyDescent="0.5">
      <c r="C25" s="69">
        <v>22</v>
      </c>
      <c r="D25" s="70" t="s">
        <v>34</v>
      </c>
      <c r="E25" s="72">
        <v>72</v>
      </c>
      <c r="H25" s="69">
        <v>22</v>
      </c>
      <c r="I25" s="70" t="s">
        <v>34</v>
      </c>
      <c r="J25" s="72">
        <v>3</v>
      </c>
      <c r="M25" s="69">
        <v>22</v>
      </c>
      <c r="N25" s="70" t="s">
        <v>34</v>
      </c>
      <c r="O25" s="72">
        <v>65</v>
      </c>
      <c r="R25" s="69">
        <v>22</v>
      </c>
      <c r="S25" s="70" t="s">
        <v>34</v>
      </c>
      <c r="T25" s="72">
        <v>76</v>
      </c>
      <c r="W25" s="69">
        <v>22</v>
      </c>
      <c r="X25" s="70" t="s">
        <v>34</v>
      </c>
      <c r="Y25" s="72">
        <v>55</v>
      </c>
      <c r="AB25" s="69">
        <v>22</v>
      </c>
      <c r="AC25" s="70" t="s">
        <v>34</v>
      </c>
      <c r="AD25" s="72">
        <v>73</v>
      </c>
    </row>
    <row r="26" spans="3:30" x14ac:dyDescent="0.5">
      <c r="C26" s="69">
        <v>23</v>
      </c>
      <c r="D26" s="70" t="s">
        <v>35</v>
      </c>
      <c r="E26" s="72">
        <v>37</v>
      </c>
      <c r="H26" s="69">
        <v>23</v>
      </c>
      <c r="I26" s="70" t="s">
        <v>35</v>
      </c>
      <c r="J26" s="72">
        <v>27</v>
      </c>
      <c r="M26" s="69">
        <v>23</v>
      </c>
      <c r="N26" s="70" t="s">
        <v>35</v>
      </c>
      <c r="O26" s="72">
        <v>6</v>
      </c>
      <c r="R26" s="69">
        <v>23</v>
      </c>
      <c r="S26" s="70" t="s">
        <v>35</v>
      </c>
      <c r="T26" s="72">
        <v>24</v>
      </c>
      <c r="W26" s="69">
        <v>23</v>
      </c>
      <c r="X26" s="70" t="s">
        <v>35</v>
      </c>
      <c r="Y26" s="72">
        <v>33</v>
      </c>
      <c r="AB26" s="69">
        <v>23</v>
      </c>
      <c r="AC26" s="70" t="s">
        <v>35</v>
      </c>
      <c r="AD26" s="72">
        <v>9</v>
      </c>
    </row>
    <row r="27" spans="3:30" x14ac:dyDescent="0.5">
      <c r="C27" s="69">
        <v>24</v>
      </c>
      <c r="D27" s="70" t="s">
        <v>36</v>
      </c>
      <c r="E27" s="72">
        <v>77</v>
      </c>
      <c r="H27" s="69">
        <v>24</v>
      </c>
      <c r="I27" s="70" t="s">
        <v>36</v>
      </c>
      <c r="J27" s="72">
        <v>75</v>
      </c>
      <c r="M27" s="69">
        <v>24</v>
      </c>
      <c r="N27" s="70" t="s">
        <v>36</v>
      </c>
      <c r="O27" s="72">
        <v>50</v>
      </c>
      <c r="R27" s="69">
        <v>24</v>
      </c>
      <c r="S27" s="70" t="s">
        <v>36</v>
      </c>
      <c r="T27" s="72">
        <v>17</v>
      </c>
      <c r="W27" s="69">
        <v>24</v>
      </c>
      <c r="X27" s="70" t="s">
        <v>36</v>
      </c>
      <c r="Y27" s="72">
        <v>79</v>
      </c>
      <c r="AB27" s="69">
        <v>24</v>
      </c>
      <c r="AC27" s="70" t="s">
        <v>36</v>
      </c>
      <c r="AD27" s="72">
        <v>77</v>
      </c>
    </row>
    <row r="28" spans="3:30" x14ac:dyDescent="0.5">
      <c r="C28" s="69">
        <v>25</v>
      </c>
      <c r="D28" s="70" t="s">
        <v>37</v>
      </c>
      <c r="E28" s="72">
        <v>17</v>
      </c>
      <c r="H28" s="69">
        <v>25</v>
      </c>
      <c r="I28" s="70" t="s">
        <v>37</v>
      </c>
      <c r="J28" s="72">
        <v>26</v>
      </c>
      <c r="M28" s="69">
        <v>25</v>
      </c>
      <c r="N28" s="70" t="s">
        <v>37</v>
      </c>
      <c r="O28" s="72">
        <v>40</v>
      </c>
      <c r="R28" s="69">
        <v>25</v>
      </c>
      <c r="S28" s="70" t="s">
        <v>37</v>
      </c>
      <c r="T28" s="72">
        <v>40</v>
      </c>
      <c r="W28" s="69">
        <v>25</v>
      </c>
      <c r="X28" s="70" t="s">
        <v>37</v>
      </c>
      <c r="Y28" s="72">
        <v>35</v>
      </c>
      <c r="AB28" s="69">
        <v>25</v>
      </c>
      <c r="AC28" s="70" t="s">
        <v>37</v>
      </c>
      <c r="AD28" s="72">
        <v>15</v>
      </c>
    </row>
    <row r="29" spans="3:30" x14ac:dyDescent="0.5">
      <c r="C29" s="69">
        <v>26</v>
      </c>
      <c r="D29" s="70" t="s">
        <v>38</v>
      </c>
      <c r="E29" s="72">
        <v>24</v>
      </c>
      <c r="H29" s="69">
        <v>26</v>
      </c>
      <c r="I29" s="70" t="s">
        <v>38</v>
      </c>
      <c r="J29" s="72">
        <v>28</v>
      </c>
      <c r="M29" s="69">
        <v>26</v>
      </c>
      <c r="N29" s="70" t="s">
        <v>38</v>
      </c>
      <c r="O29" s="72">
        <v>53</v>
      </c>
      <c r="R29" s="69">
        <v>26</v>
      </c>
      <c r="S29" s="70" t="s">
        <v>38</v>
      </c>
      <c r="T29" s="72">
        <v>39</v>
      </c>
      <c r="W29" s="69">
        <v>26</v>
      </c>
      <c r="X29" s="70" t="s">
        <v>38</v>
      </c>
      <c r="Y29" s="72">
        <v>18</v>
      </c>
      <c r="AB29" s="69">
        <v>26</v>
      </c>
      <c r="AC29" s="70" t="s">
        <v>38</v>
      </c>
      <c r="AD29" s="72">
        <v>50</v>
      </c>
    </row>
    <row r="30" spans="3:30" x14ac:dyDescent="0.5">
      <c r="C30" s="69">
        <v>27</v>
      </c>
      <c r="D30" s="70" t="s">
        <v>39</v>
      </c>
      <c r="E30" s="72">
        <v>19</v>
      </c>
      <c r="H30" s="69">
        <v>27</v>
      </c>
      <c r="I30" s="70" t="s">
        <v>39</v>
      </c>
      <c r="J30" s="72">
        <v>8</v>
      </c>
      <c r="M30" s="69">
        <v>27</v>
      </c>
      <c r="N30" s="70" t="s">
        <v>39</v>
      </c>
      <c r="O30" s="72">
        <v>32</v>
      </c>
      <c r="R30" s="69">
        <v>27</v>
      </c>
      <c r="S30" s="70" t="s">
        <v>39</v>
      </c>
      <c r="T30" s="72">
        <v>52</v>
      </c>
      <c r="W30" s="69">
        <v>27</v>
      </c>
      <c r="X30" s="70" t="s">
        <v>39</v>
      </c>
      <c r="Y30" s="72">
        <v>37</v>
      </c>
      <c r="AB30" s="69">
        <v>27</v>
      </c>
      <c r="AC30" s="70" t="s">
        <v>39</v>
      </c>
      <c r="AD30" s="72">
        <v>38</v>
      </c>
    </row>
    <row r="31" spans="3:30" x14ac:dyDescent="0.5">
      <c r="C31" s="69">
        <v>28</v>
      </c>
      <c r="D31" s="70" t="s">
        <v>40</v>
      </c>
      <c r="E31" s="72">
        <v>11</v>
      </c>
      <c r="H31" s="69">
        <v>28</v>
      </c>
      <c r="I31" s="70" t="s">
        <v>40</v>
      </c>
      <c r="J31" s="72">
        <v>49</v>
      </c>
      <c r="M31" s="69">
        <v>28</v>
      </c>
      <c r="N31" s="70" t="s">
        <v>40</v>
      </c>
      <c r="O31" s="72">
        <v>26</v>
      </c>
      <c r="R31" s="69">
        <v>28</v>
      </c>
      <c r="S31" s="70" t="s">
        <v>40</v>
      </c>
      <c r="T31" s="72">
        <v>37</v>
      </c>
      <c r="W31" s="69">
        <v>28</v>
      </c>
      <c r="X31" s="70" t="s">
        <v>40</v>
      </c>
      <c r="Y31" s="72">
        <v>12</v>
      </c>
      <c r="AB31" s="69">
        <v>28</v>
      </c>
      <c r="AC31" s="70" t="s">
        <v>40</v>
      </c>
      <c r="AD31" s="72">
        <v>6</v>
      </c>
    </row>
    <row r="32" spans="3:30" x14ac:dyDescent="0.5">
      <c r="C32" s="69">
        <v>29</v>
      </c>
      <c r="D32" s="70" t="s">
        <v>41</v>
      </c>
      <c r="E32" s="72">
        <v>38</v>
      </c>
      <c r="H32" s="69">
        <v>29</v>
      </c>
      <c r="I32" s="70" t="s">
        <v>41</v>
      </c>
      <c r="J32" s="72">
        <v>52</v>
      </c>
      <c r="M32" s="69">
        <v>29</v>
      </c>
      <c r="N32" s="70" t="s">
        <v>41</v>
      </c>
      <c r="O32" s="72">
        <v>4</v>
      </c>
      <c r="R32" s="69">
        <v>29</v>
      </c>
      <c r="S32" s="70" t="s">
        <v>41</v>
      </c>
      <c r="T32" s="72">
        <v>35</v>
      </c>
      <c r="W32" s="69">
        <v>29</v>
      </c>
      <c r="X32" s="70" t="s">
        <v>41</v>
      </c>
      <c r="Y32" s="72">
        <v>78</v>
      </c>
      <c r="AB32" s="69">
        <v>29</v>
      </c>
      <c r="AC32" s="70" t="s">
        <v>41</v>
      </c>
      <c r="AD32" s="72">
        <v>32</v>
      </c>
    </row>
    <row r="33" spans="3:30" x14ac:dyDescent="0.5">
      <c r="C33" s="69">
        <v>30</v>
      </c>
      <c r="D33" s="70" t="s">
        <v>42</v>
      </c>
      <c r="E33" s="72">
        <v>59</v>
      </c>
      <c r="H33" s="69">
        <v>30</v>
      </c>
      <c r="I33" s="70" t="s">
        <v>42</v>
      </c>
      <c r="J33" s="72">
        <v>71</v>
      </c>
      <c r="M33" s="69">
        <v>30</v>
      </c>
      <c r="N33" s="70" t="s">
        <v>42</v>
      </c>
      <c r="O33" s="72">
        <v>2</v>
      </c>
      <c r="R33" s="69">
        <v>30</v>
      </c>
      <c r="S33" s="70" t="s">
        <v>42</v>
      </c>
      <c r="T33" s="72">
        <v>4</v>
      </c>
      <c r="W33" s="69">
        <v>30</v>
      </c>
      <c r="X33" s="70" t="s">
        <v>42</v>
      </c>
      <c r="Y33" s="72">
        <v>59</v>
      </c>
      <c r="AB33" s="69">
        <v>30</v>
      </c>
      <c r="AC33" s="70" t="s">
        <v>42</v>
      </c>
      <c r="AD33" s="72">
        <v>26</v>
      </c>
    </row>
    <row r="34" spans="3:30" x14ac:dyDescent="0.5">
      <c r="C34" s="69">
        <v>31</v>
      </c>
      <c r="D34" s="70" t="s">
        <v>43</v>
      </c>
      <c r="E34" s="72">
        <v>49</v>
      </c>
      <c r="H34" s="69">
        <v>31</v>
      </c>
      <c r="I34" s="70" t="s">
        <v>43</v>
      </c>
      <c r="J34" s="72">
        <v>50</v>
      </c>
      <c r="M34" s="69">
        <v>31</v>
      </c>
      <c r="N34" s="70" t="s">
        <v>43</v>
      </c>
      <c r="O34" s="72">
        <v>56</v>
      </c>
      <c r="R34" s="69">
        <v>31</v>
      </c>
      <c r="S34" s="70" t="s">
        <v>43</v>
      </c>
      <c r="T34" s="72">
        <v>47</v>
      </c>
      <c r="W34" s="69">
        <v>31</v>
      </c>
      <c r="X34" s="70" t="s">
        <v>43</v>
      </c>
      <c r="Y34" s="72">
        <v>52</v>
      </c>
      <c r="AB34" s="69">
        <v>31</v>
      </c>
      <c r="AC34" s="70" t="s">
        <v>43</v>
      </c>
      <c r="AD34" s="72">
        <v>52</v>
      </c>
    </row>
    <row r="35" spans="3:30" x14ac:dyDescent="0.5">
      <c r="C35" s="69">
        <v>32</v>
      </c>
      <c r="D35" s="70" t="s">
        <v>44</v>
      </c>
      <c r="E35" s="72">
        <v>2</v>
      </c>
      <c r="H35" s="69">
        <v>32</v>
      </c>
      <c r="I35" s="70" t="s">
        <v>44</v>
      </c>
      <c r="J35" s="72">
        <v>56</v>
      </c>
      <c r="M35" s="69">
        <v>32</v>
      </c>
      <c r="N35" s="70" t="s">
        <v>44</v>
      </c>
      <c r="O35" s="72">
        <v>21</v>
      </c>
      <c r="R35" s="69">
        <v>32</v>
      </c>
      <c r="S35" s="70" t="s">
        <v>44</v>
      </c>
      <c r="T35" s="72">
        <v>5</v>
      </c>
      <c r="W35" s="69">
        <v>32</v>
      </c>
      <c r="X35" s="70" t="s">
        <v>44</v>
      </c>
      <c r="Y35" s="72">
        <v>30</v>
      </c>
      <c r="AB35" s="69">
        <v>32</v>
      </c>
      <c r="AC35" s="70" t="s">
        <v>44</v>
      </c>
      <c r="AD35" s="72">
        <v>10</v>
      </c>
    </row>
    <row r="36" spans="3:30" x14ac:dyDescent="0.5">
      <c r="C36" s="69">
        <v>33</v>
      </c>
      <c r="D36" s="70" t="s">
        <v>45</v>
      </c>
      <c r="E36" s="72">
        <v>42</v>
      </c>
      <c r="H36" s="69">
        <v>33</v>
      </c>
      <c r="I36" s="70" t="s">
        <v>45</v>
      </c>
      <c r="J36" s="72">
        <v>68</v>
      </c>
      <c r="M36" s="69">
        <v>33</v>
      </c>
      <c r="N36" s="70" t="s">
        <v>45</v>
      </c>
      <c r="O36" s="72">
        <v>72</v>
      </c>
      <c r="R36" s="69">
        <v>33</v>
      </c>
      <c r="S36" s="70" t="s">
        <v>45</v>
      </c>
      <c r="T36" s="72">
        <v>70</v>
      </c>
      <c r="W36" s="69">
        <v>33</v>
      </c>
      <c r="X36" s="70" t="s">
        <v>45</v>
      </c>
      <c r="Y36" s="72">
        <v>28</v>
      </c>
      <c r="AB36" s="69">
        <v>33</v>
      </c>
      <c r="AC36" s="70" t="s">
        <v>45</v>
      </c>
      <c r="AD36" s="72">
        <v>56</v>
      </c>
    </row>
    <row r="37" spans="3:30" x14ac:dyDescent="0.5">
      <c r="C37" s="69">
        <v>34</v>
      </c>
      <c r="D37" s="70" t="s">
        <v>46</v>
      </c>
      <c r="E37" s="72">
        <v>79</v>
      </c>
      <c r="H37" s="69">
        <v>34</v>
      </c>
      <c r="I37" s="70" t="s">
        <v>46</v>
      </c>
      <c r="J37" s="72">
        <v>73</v>
      </c>
      <c r="M37" s="69">
        <v>34</v>
      </c>
      <c r="N37" s="70" t="s">
        <v>46</v>
      </c>
      <c r="O37" s="72">
        <v>47</v>
      </c>
      <c r="R37" s="69">
        <v>34</v>
      </c>
      <c r="S37" s="70" t="s">
        <v>46</v>
      </c>
      <c r="T37" s="72">
        <v>19</v>
      </c>
      <c r="W37" s="69">
        <v>34</v>
      </c>
      <c r="X37" s="70" t="s">
        <v>46</v>
      </c>
      <c r="Y37" s="72">
        <v>72</v>
      </c>
      <c r="AB37" s="69">
        <v>34</v>
      </c>
      <c r="AC37" s="70" t="s">
        <v>46</v>
      </c>
      <c r="AD37" s="72">
        <v>42</v>
      </c>
    </row>
    <row r="38" spans="3:30" x14ac:dyDescent="0.5">
      <c r="C38" s="69">
        <v>35</v>
      </c>
      <c r="D38" s="70" t="s">
        <v>47</v>
      </c>
      <c r="E38" s="72">
        <v>56</v>
      </c>
      <c r="H38" s="69">
        <v>35</v>
      </c>
      <c r="I38" s="70" t="s">
        <v>47</v>
      </c>
      <c r="J38" s="72">
        <v>22</v>
      </c>
      <c r="M38" s="69">
        <v>35</v>
      </c>
      <c r="N38" s="70" t="s">
        <v>47</v>
      </c>
      <c r="O38" s="72">
        <v>55</v>
      </c>
      <c r="R38" s="69">
        <v>35</v>
      </c>
      <c r="S38" s="70" t="s">
        <v>47</v>
      </c>
      <c r="T38" s="72">
        <v>53</v>
      </c>
      <c r="W38" s="69">
        <v>35</v>
      </c>
      <c r="X38" s="70" t="s">
        <v>47</v>
      </c>
      <c r="Y38" s="72">
        <v>46</v>
      </c>
      <c r="AB38" s="69">
        <v>35</v>
      </c>
      <c r="AC38" s="70" t="s">
        <v>47</v>
      </c>
      <c r="AD38" s="72">
        <v>45</v>
      </c>
    </row>
    <row r="39" spans="3:30" x14ac:dyDescent="0.5">
      <c r="C39" s="69">
        <v>36</v>
      </c>
      <c r="D39" s="70" t="s">
        <v>48</v>
      </c>
      <c r="E39" s="72">
        <v>54</v>
      </c>
      <c r="H39" s="69">
        <v>36</v>
      </c>
      <c r="I39" s="70" t="s">
        <v>48</v>
      </c>
      <c r="J39" s="72">
        <v>12</v>
      </c>
      <c r="M39" s="69">
        <v>36</v>
      </c>
      <c r="N39" s="70" t="s">
        <v>48</v>
      </c>
      <c r="O39" s="72">
        <v>49</v>
      </c>
      <c r="R39" s="69">
        <v>36</v>
      </c>
      <c r="S39" s="70" t="s">
        <v>48</v>
      </c>
      <c r="T39" s="72">
        <v>67</v>
      </c>
      <c r="W39" s="69">
        <v>36</v>
      </c>
      <c r="X39" s="70" t="s">
        <v>48</v>
      </c>
      <c r="Y39" s="72">
        <v>13</v>
      </c>
      <c r="AB39" s="69">
        <v>36</v>
      </c>
      <c r="AC39" s="70" t="s">
        <v>48</v>
      </c>
      <c r="AD39" s="72">
        <v>47</v>
      </c>
    </row>
    <row r="40" spans="3:30" x14ac:dyDescent="0.5">
      <c r="C40" s="69">
        <v>37</v>
      </c>
      <c r="D40" s="70" t="s">
        <v>49</v>
      </c>
      <c r="E40" s="72">
        <v>4</v>
      </c>
      <c r="H40" s="69">
        <v>37</v>
      </c>
      <c r="I40" s="70" t="s">
        <v>49</v>
      </c>
      <c r="J40" s="72">
        <v>13</v>
      </c>
      <c r="M40" s="69">
        <v>37</v>
      </c>
      <c r="N40" s="70" t="s">
        <v>49</v>
      </c>
      <c r="O40" s="72">
        <v>23</v>
      </c>
      <c r="R40" s="69">
        <v>37</v>
      </c>
      <c r="S40" s="70" t="s">
        <v>49</v>
      </c>
      <c r="T40" s="72">
        <v>38</v>
      </c>
      <c r="W40" s="69">
        <v>37</v>
      </c>
      <c r="X40" s="70" t="s">
        <v>49</v>
      </c>
      <c r="Y40" s="72">
        <v>2</v>
      </c>
      <c r="AB40" s="69">
        <v>37</v>
      </c>
      <c r="AC40" s="70" t="s">
        <v>49</v>
      </c>
      <c r="AD40" s="72">
        <v>7</v>
      </c>
    </row>
    <row r="41" spans="3:30" x14ac:dyDescent="0.5">
      <c r="C41" s="69">
        <v>38</v>
      </c>
      <c r="D41" s="70" t="s">
        <v>50</v>
      </c>
      <c r="E41" s="72">
        <v>51</v>
      </c>
      <c r="H41" s="69">
        <v>38</v>
      </c>
      <c r="I41" s="70" t="s">
        <v>50</v>
      </c>
      <c r="J41" s="72">
        <v>39</v>
      </c>
      <c r="M41" s="69">
        <v>38</v>
      </c>
      <c r="N41" s="70" t="s">
        <v>50</v>
      </c>
      <c r="O41" s="72">
        <v>5</v>
      </c>
      <c r="R41" s="69">
        <v>38</v>
      </c>
      <c r="S41" s="70" t="s">
        <v>50</v>
      </c>
      <c r="T41" s="72">
        <v>2</v>
      </c>
      <c r="W41" s="69">
        <v>38</v>
      </c>
      <c r="X41" s="70" t="s">
        <v>50</v>
      </c>
      <c r="Y41" s="72">
        <v>54</v>
      </c>
      <c r="AB41" s="69">
        <v>38</v>
      </c>
      <c r="AC41" s="70" t="s">
        <v>50</v>
      </c>
      <c r="AD41" s="72">
        <v>22</v>
      </c>
    </row>
    <row r="42" spans="3:30" x14ac:dyDescent="0.5">
      <c r="C42" s="69">
        <v>39</v>
      </c>
      <c r="D42" s="70" t="s">
        <v>51</v>
      </c>
      <c r="E42" s="72">
        <v>63</v>
      </c>
      <c r="H42" s="69">
        <v>39</v>
      </c>
      <c r="I42" s="70" t="s">
        <v>51</v>
      </c>
      <c r="J42" s="72">
        <v>76</v>
      </c>
      <c r="M42" s="69">
        <v>39</v>
      </c>
      <c r="N42" s="70" t="s">
        <v>51</v>
      </c>
      <c r="O42" s="72">
        <v>45</v>
      </c>
      <c r="R42" s="69">
        <v>39</v>
      </c>
      <c r="S42" s="70" t="s">
        <v>51</v>
      </c>
      <c r="T42" s="72">
        <v>28</v>
      </c>
      <c r="W42" s="69">
        <v>39</v>
      </c>
      <c r="X42" s="70" t="s">
        <v>51</v>
      </c>
      <c r="Y42" s="72">
        <v>45</v>
      </c>
      <c r="AB42" s="69">
        <v>39</v>
      </c>
      <c r="AC42" s="70" t="s">
        <v>51</v>
      </c>
      <c r="AD42" s="72">
        <v>60</v>
      </c>
    </row>
    <row r="43" spans="3:30" x14ac:dyDescent="0.5">
      <c r="C43" s="69">
        <v>40</v>
      </c>
      <c r="D43" s="70" t="s">
        <v>52</v>
      </c>
      <c r="E43" s="72">
        <v>78</v>
      </c>
      <c r="H43" s="69">
        <v>40</v>
      </c>
      <c r="I43" s="70" t="s">
        <v>52</v>
      </c>
      <c r="J43" s="72">
        <v>42</v>
      </c>
      <c r="M43" s="69">
        <v>40</v>
      </c>
      <c r="N43" s="70" t="s">
        <v>52</v>
      </c>
      <c r="O43" s="72">
        <v>43</v>
      </c>
      <c r="R43" s="69">
        <v>40</v>
      </c>
      <c r="S43" s="70" t="s">
        <v>52</v>
      </c>
      <c r="T43" s="72">
        <v>72</v>
      </c>
      <c r="W43" s="69">
        <v>40</v>
      </c>
      <c r="X43" s="70" t="s">
        <v>52</v>
      </c>
      <c r="Y43" s="72">
        <v>69</v>
      </c>
      <c r="AB43" s="69">
        <v>40</v>
      </c>
      <c r="AC43" s="70" t="s">
        <v>52</v>
      </c>
      <c r="AD43" s="72">
        <v>78</v>
      </c>
    </row>
    <row r="44" spans="3:30" x14ac:dyDescent="0.5">
      <c r="C44" s="69">
        <v>41</v>
      </c>
      <c r="D44" s="70" t="s">
        <v>53</v>
      </c>
      <c r="E44" s="72">
        <v>53</v>
      </c>
      <c r="H44" s="69">
        <v>41</v>
      </c>
      <c r="I44" s="70" t="s">
        <v>53</v>
      </c>
      <c r="J44" s="72">
        <v>41</v>
      </c>
      <c r="M44" s="69">
        <v>41</v>
      </c>
      <c r="N44" s="70" t="s">
        <v>53</v>
      </c>
      <c r="O44" s="72">
        <v>36</v>
      </c>
      <c r="R44" s="69">
        <v>41</v>
      </c>
      <c r="S44" s="70" t="s">
        <v>53</v>
      </c>
      <c r="T44" s="72">
        <v>18</v>
      </c>
      <c r="W44" s="69">
        <v>41</v>
      </c>
      <c r="X44" s="70" t="s">
        <v>53</v>
      </c>
      <c r="Y44" s="72">
        <v>44</v>
      </c>
      <c r="AB44" s="69">
        <v>41</v>
      </c>
      <c r="AC44" s="70" t="s">
        <v>53</v>
      </c>
      <c r="AD44" s="72">
        <v>39</v>
      </c>
    </row>
    <row r="45" spans="3:30" x14ac:dyDescent="0.5">
      <c r="C45" s="69">
        <v>42</v>
      </c>
      <c r="D45" s="70" t="s">
        <v>54</v>
      </c>
      <c r="E45" s="72">
        <v>13</v>
      </c>
      <c r="H45" s="69">
        <v>42</v>
      </c>
      <c r="I45" s="70" t="s">
        <v>54</v>
      </c>
      <c r="J45" s="72">
        <v>35</v>
      </c>
      <c r="M45" s="69">
        <v>42</v>
      </c>
      <c r="N45" s="70" t="s">
        <v>54</v>
      </c>
      <c r="O45" s="72">
        <v>67</v>
      </c>
      <c r="R45" s="69">
        <v>42</v>
      </c>
      <c r="S45" s="70" t="s">
        <v>54</v>
      </c>
      <c r="T45" s="72">
        <v>43</v>
      </c>
      <c r="W45" s="69">
        <v>42</v>
      </c>
      <c r="X45" s="70" t="s">
        <v>54</v>
      </c>
      <c r="Y45" s="72">
        <v>36</v>
      </c>
      <c r="AB45" s="69">
        <v>42</v>
      </c>
      <c r="AC45" s="70" t="s">
        <v>54</v>
      </c>
      <c r="AD45" s="72">
        <v>68</v>
      </c>
    </row>
    <row r="46" spans="3:30" x14ac:dyDescent="0.5">
      <c r="C46" s="69">
        <v>43</v>
      </c>
      <c r="D46" s="70" t="s">
        <v>55</v>
      </c>
      <c r="E46" s="72">
        <v>28</v>
      </c>
      <c r="H46" s="69">
        <v>43</v>
      </c>
      <c r="I46" s="70" t="s">
        <v>55</v>
      </c>
      <c r="J46" s="72">
        <v>15</v>
      </c>
      <c r="M46" s="69">
        <v>43</v>
      </c>
      <c r="N46" s="70" t="s">
        <v>55</v>
      </c>
      <c r="O46" s="72">
        <v>46</v>
      </c>
      <c r="R46" s="69">
        <v>43</v>
      </c>
      <c r="S46" s="70" t="s">
        <v>55</v>
      </c>
      <c r="T46" s="72">
        <v>54</v>
      </c>
      <c r="W46" s="69">
        <v>43</v>
      </c>
      <c r="X46" s="70" t="s">
        <v>55</v>
      </c>
      <c r="Y46" s="72">
        <v>31</v>
      </c>
      <c r="AB46" s="69">
        <v>43</v>
      </c>
      <c r="AC46" s="70" t="s">
        <v>55</v>
      </c>
      <c r="AD46" s="72">
        <v>48</v>
      </c>
    </row>
    <row r="47" spans="3:30" x14ac:dyDescent="0.5">
      <c r="C47" s="69">
        <v>44</v>
      </c>
      <c r="D47" s="70" t="s">
        <v>56</v>
      </c>
      <c r="E47" s="72">
        <v>1</v>
      </c>
      <c r="H47" s="69">
        <v>44</v>
      </c>
      <c r="I47" s="70" t="s">
        <v>56</v>
      </c>
      <c r="J47" s="72">
        <v>38</v>
      </c>
      <c r="M47" s="69">
        <v>44</v>
      </c>
      <c r="N47" s="70" t="s">
        <v>56</v>
      </c>
      <c r="O47" s="72">
        <v>77</v>
      </c>
      <c r="R47" s="69">
        <v>44</v>
      </c>
      <c r="S47" s="70" t="s">
        <v>56</v>
      </c>
      <c r="T47" s="72">
        <v>55</v>
      </c>
      <c r="W47" s="69">
        <v>44</v>
      </c>
      <c r="X47" s="70" t="s">
        <v>56</v>
      </c>
      <c r="Y47" s="72">
        <v>1</v>
      </c>
      <c r="AB47" s="69">
        <v>44</v>
      </c>
      <c r="AC47" s="70" t="s">
        <v>56</v>
      </c>
      <c r="AD47" s="72">
        <v>43</v>
      </c>
    </row>
    <row r="48" spans="3:30" x14ac:dyDescent="0.5">
      <c r="C48" s="69">
        <v>45</v>
      </c>
      <c r="D48" s="70" t="s">
        <v>57</v>
      </c>
      <c r="E48" s="72">
        <v>45</v>
      </c>
      <c r="H48" s="69">
        <v>45</v>
      </c>
      <c r="I48" s="70" t="s">
        <v>57</v>
      </c>
      <c r="J48" s="72">
        <v>69</v>
      </c>
      <c r="M48" s="69">
        <v>45</v>
      </c>
      <c r="N48" s="70" t="s">
        <v>57</v>
      </c>
      <c r="O48" s="72">
        <v>79</v>
      </c>
      <c r="R48" s="69">
        <v>45</v>
      </c>
      <c r="S48" s="70" t="s">
        <v>57</v>
      </c>
      <c r="T48" s="72">
        <v>42</v>
      </c>
      <c r="W48" s="69">
        <v>45</v>
      </c>
      <c r="X48" s="70" t="s">
        <v>57</v>
      </c>
      <c r="Y48" s="72">
        <v>43</v>
      </c>
      <c r="AB48" s="69">
        <v>45</v>
      </c>
      <c r="AC48" s="70" t="s">
        <v>57</v>
      </c>
      <c r="AD48" s="72">
        <v>69</v>
      </c>
    </row>
    <row r="49" spans="3:30" x14ac:dyDescent="0.5">
      <c r="C49" s="69">
        <v>46</v>
      </c>
      <c r="D49" s="70" t="s">
        <v>58</v>
      </c>
      <c r="E49" s="72">
        <v>22</v>
      </c>
      <c r="H49" s="69">
        <v>46</v>
      </c>
      <c r="I49" s="70" t="s">
        <v>58</v>
      </c>
      <c r="J49" s="72">
        <v>61</v>
      </c>
      <c r="M49" s="69">
        <v>46</v>
      </c>
      <c r="N49" s="70" t="s">
        <v>58</v>
      </c>
      <c r="O49" s="72">
        <v>29</v>
      </c>
      <c r="R49" s="69">
        <v>46</v>
      </c>
      <c r="S49" s="70" t="s">
        <v>58</v>
      </c>
      <c r="T49" s="72">
        <v>59</v>
      </c>
      <c r="W49" s="69">
        <v>46</v>
      </c>
      <c r="X49" s="70" t="s">
        <v>58</v>
      </c>
      <c r="Y49" s="72">
        <v>5</v>
      </c>
      <c r="AB49" s="69">
        <v>46</v>
      </c>
      <c r="AC49" s="70" t="s">
        <v>58</v>
      </c>
      <c r="AD49" s="72">
        <v>5</v>
      </c>
    </row>
    <row r="50" spans="3:30" x14ac:dyDescent="0.5">
      <c r="C50" s="69">
        <v>47</v>
      </c>
      <c r="D50" s="70" t="s">
        <v>59</v>
      </c>
      <c r="E50" s="72">
        <v>40</v>
      </c>
      <c r="H50" s="69">
        <v>47</v>
      </c>
      <c r="I50" s="70" t="s">
        <v>59</v>
      </c>
      <c r="J50" s="72">
        <v>65</v>
      </c>
      <c r="M50" s="69">
        <v>47</v>
      </c>
      <c r="N50" s="70" t="s">
        <v>59</v>
      </c>
      <c r="O50" s="72">
        <v>69</v>
      </c>
      <c r="R50" s="69">
        <v>47</v>
      </c>
      <c r="S50" s="70" t="s">
        <v>59</v>
      </c>
      <c r="T50" s="72">
        <v>33</v>
      </c>
      <c r="W50" s="69">
        <v>47</v>
      </c>
      <c r="X50" s="70" t="s">
        <v>59</v>
      </c>
      <c r="Y50" s="72">
        <v>25</v>
      </c>
      <c r="AB50" s="69">
        <v>47</v>
      </c>
      <c r="AC50" s="70" t="s">
        <v>59</v>
      </c>
      <c r="AD50" s="72">
        <v>13</v>
      </c>
    </row>
    <row r="51" spans="3:30" x14ac:dyDescent="0.5">
      <c r="C51" s="69">
        <v>48</v>
      </c>
      <c r="D51" s="70" t="s">
        <v>60</v>
      </c>
      <c r="E51" s="72">
        <v>20</v>
      </c>
      <c r="H51" s="69">
        <v>48</v>
      </c>
      <c r="I51" s="70" t="s">
        <v>60</v>
      </c>
      <c r="J51" s="72">
        <v>32</v>
      </c>
      <c r="M51" s="69">
        <v>48</v>
      </c>
      <c r="N51" s="70" t="s">
        <v>60</v>
      </c>
      <c r="O51" s="72">
        <v>12</v>
      </c>
      <c r="R51" s="69">
        <v>48</v>
      </c>
      <c r="S51" s="70" t="s">
        <v>60</v>
      </c>
      <c r="T51" s="72">
        <v>62</v>
      </c>
      <c r="W51" s="69">
        <v>48</v>
      </c>
      <c r="X51" s="70" t="s">
        <v>60</v>
      </c>
      <c r="Y51" s="72">
        <v>20</v>
      </c>
      <c r="AB51" s="69">
        <v>48</v>
      </c>
      <c r="AC51" s="70" t="s">
        <v>60</v>
      </c>
      <c r="AD51" s="72">
        <v>30</v>
      </c>
    </row>
    <row r="52" spans="3:30" x14ac:dyDescent="0.5">
      <c r="C52" s="69">
        <v>49</v>
      </c>
      <c r="D52" s="70" t="s">
        <v>61</v>
      </c>
      <c r="E52" s="72">
        <v>70</v>
      </c>
      <c r="H52" s="69">
        <v>49</v>
      </c>
      <c r="I52" s="70" t="s">
        <v>61</v>
      </c>
      <c r="J52" s="72">
        <v>36</v>
      </c>
      <c r="M52" s="69">
        <v>49</v>
      </c>
      <c r="N52" s="70" t="s">
        <v>61</v>
      </c>
      <c r="O52" s="72">
        <v>51</v>
      </c>
      <c r="R52" s="69">
        <v>49</v>
      </c>
      <c r="S52" s="70" t="s">
        <v>61</v>
      </c>
      <c r="T52" s="72">
        <v>69</v>
      </c>
      <c r="W52" s="69">
        <v>49</v>
      </c>
      <c r="X52" s="70" t="s">
        <v>61</v>
      </c>
      <c r="Y52" s="72">
        <v>41</v>
      </c>
      <c r="AB52" s="69">
        <v>49</v>
      </c>
      <c r="AC52" s="70" t="s">
        <v>61</v>
      </c>
      <c r="AD52" s="72">
        <v>75</v>
      </c>
    </row>
    <row r="53" spans="3:30" x14ac:dyDescent="0.5">
      <c r="C53" s="69">
        <v>50</v>
      </c>
      <c r="D53" s="70" t="s">
        <v>62</v>
      </c>
      <c r="E53" s="72">
        <v>76</v>
      </c>
      <c r="H53" s="69">
        <v>50</v>
      </c>
      <c r="I53" s="70" t="s">
        <v>62</v>
      </c>
      <c r="J53" s="72">
        <v>43</v>
      </c>
      <c r="M53" s="69">
        <v>50</v>
      </c>
      <c r="N53" s="70" t="s">
        <v>62</v>
      </c>
      <c r="O53" s="72">
        <v>66</v>
      </c>
      <c r="R53" s="69">
        <v>50</v>
      </c>
      <c r="S53" s="70" t="s">
        <v>62</v>
      </c>
      <c r="T53" s="72">
        <v>77</v>
      </c>
      <c r="W53" s="69">
        <v>50</v>
      </c>
      <c r="X53" s="70" t="s">
        <v>62</v>
      </c>
      <c r="Y53" s="72">
        <v>50</v>
      </c>
      <c r="AB53" s="69">
        <v>50</v>
      </c>
      <c r="AC53" s="70" t="s">
        <v>62</v>
      </c>
      <c r="AD53" s="72">
        <v>72</v>
      </c>
    </row>
    <row r="54" spans="3:30" x14ac:dyDescent="0.5">
      <c r="C54" s="69">
        <v>51</v>
      </c>
      <c r="D54" s="70" t="s">
        <v>63</v>
      </c>
      <c r="E54" s="72">
        <v>55</v>
      </c>
      <c r="H54" s="69">
        <v>51</v>
      </c>
      <c r="I54" s="70" t="s">
        <v>63</v>
      </c>
      <c r="J54" s="72">
        <v>63</v>
      </c>
      <c r="M54" s="69">
        <v>51</v>
      </c>
      <c r="N54" s="70" t="s">
        <v>63</v>
      </c>
      <c r="O54" s="72">
        <v>60</v>
      </c>
      <c r="R54" s="69">
        <v>51</v>
      </c>
      <c r="S54" s="70" t="s">
        <v>63</v>
      </c>
      <c r="T54" s="72">
        <v>8</v>
      </c>
      <c r="W54" s="69">
        <v>51</v>
      </c>
      <c r="X54" s="70" t="s">
        <v>63</v>
      </c>
      <c r="Y54" s="72">
        <v>40</v>
      </c>
      <c r="AB54" s="69">
        <v>51</v>
      </c>
      <c r="AC54" s="70" t="s">
        <v>63</v>
      </c>
      <c r="AD54" s="72">
        <v>51</v>
      </c>
    </row>
    <row r="55" spans="3:30" x14ac:dyDescent="0.5">
      <c r="C55" s="69">
        <v>52</v>
      </c>
      <c r="D55" s="70" t="s">
        <v>64</v>
      </c>
      <c r="E55" s="72">
        <v>36</v>
      </c>
      <c r="H55" s="69">
        <v>52</v>
      </c>
      <c r="I55" s="70" t="s">
        <v>64</v>
      </c>
      <c r="J55" s="72">
        <v>53</v>
      </c>
      <c r="M55" s="69">
        <v>52</v>
      </c>
      <c r="N55" s="70" t="s">
        <v>64</v>
      </c>
      <c r="O55" s="72">
        <v>64</v>
      </c>
      <c r="R55" s="69">
        <v>52</v>
      </c>
      <c r="S55" s="70" t="s">
        <v>64</v>
      </c>
      <c r="T55" s="72">
        <v>78</v>
      </c>
      <c r="W55" s="69">
        <v>52</v>
      </c>
      <c r="X55" s="70" t="s">
        <v>64</v>
      </c>
      <c r="Y55" s="72">
        <v>48</v>
      </c>
      <c r="AB55" s="69">
        <v>52</v>
      </c>
      <c r="AC55" s="70" t="s">
        <v>64</v>
      </c>
      <c r="AD55" s="72">
        <v>64</v>
      </c>
    </row>
    <row r="56" spans="3:30" x14ac:dyDescent="0.5">
      <c r="C56" s="69">
        <v>53</v>
      </c>
      <c r="D56" s="70" t="s">
        <v>65</v>
      </c>
      <c r="E56" s="72">
        <v>23</v>
      </c>
      <c r="H56" s="69">
        <v>53</v>
      </c>
      <c r="I56" s="70" t="s">
        <v>65</v>
      </c>
      <c r="J56" s="72">
        <v>9</v>
      </c>
      <c r="M56" s="69">
        <v>53</v>
      </c>
      <c r="N56" s="70" t="s">
        <v>65</v>
      </c>
      <c r="O56" s="72">
        <v>33</v>
      </c>
      <c r="R56" s="69">
        <v>53</v>
      </c>
      <c r="S56" s="70" t="s">
        <v>65</v>
      </c>
      <c r="T56" s="72">
        <v>48</v>
      </c>
      <c r="W56" s="69">
        <v>53</v>
      </c>
      <c r="X56" s="70" t="s">
        <v>65</v>
      </c>
      <c r="Y56" s="72">
        <v>38</v>
      </c>
      <c r="AB56" s="69">
        <v>53</v>
      </c>
      <c r="AC56" s="70" t="s">
        <v>65</v>
      </c>
      <c r="AD56" s="72">
        <v>27</v>
      </c>
    </row>
    <row r="57" spans="3:30" x14ac:dyDescent="0.5">
      <c r="C57" s="69">
        <v>54</v>
      </c>
      <c r="D57" s="70" t="s">
        <v>66</v>
      </c>
      <c r="E57" s="72">
        <v>65</v>
      </c>
      <c r="H57" s="69">
        <v>54</v>
      </c>
      <c r="I57" s="70" t="s">
        <v>66</v>
      </c>
      <c r="J57" s="72">
        <v>25</v>
      </c>
      <c r="M57" s="69">
        <v>54</v>
      </c>
      <c r="N57" s="70" t="s">
        <v>66</v>
      </c>
      <c r="O57" s="72">
        <v>15</v>
      </c>
      <c r="R57" s="69">
        <v>54</v>
      </c>
      <c r="S57" s="70" t="s">
        <v>66</v>
      </c>
      <c r="T57" s="72">
        <v>23</v>
      </c>
      <c r="W57" s="69">
        <v>54</v>
      </c>
      <c r="X57" s="70" t="s">
        <v>66</v>
      </c>
      <c r="Y57" s="72">
        <v>49</v>
      </c>
      <c r="AB57" s="69">
        <v>54</v>
      </c>
      <c r="AC57" s="70" t="s">
        <v>66</v>
      </c>
      <c r="AD57" s="72">
        <v>37</v>
      </c>
    </row>
    <row r="58" spans="3:30" x14ac:dyDescent="0.5">
      <c r="C58" s="69">
        <v>55</v>
      </c>
      <c r="D58" s="70" t="s">
        <v>67</v>
      </c>
      <c r="E58" s="72">
        <v>73</v>
      </c>
      <c r="H58" s="69">
        <v>55</v>
      </c>
      <c r="I58" s="70" t="s">
        <v>67</v>
      </c>
      <c r="J58" s="72">
        <v>62</v>
      </c>
      <c r="M58" s="69">
        <v>55</v>
      </c>
      <c r="N58" s="70" t="s">
        <v>67</v>
      </c>
      <c r="O58" s="72">
        <v>58</v>
      </c>
      <c r="R58" s="69">
        <v>55</v>
      </c>
      <c r="S58" s="70" t="s">
        <v>67</v>
      </c>
      <c r="T58" s="72">
        <v>12</v>
      </c>
      <c r="W58" s="69">
        <v>55</v>
      </c>
      <c r="X58" s="70" t="s">
        <v>67</v>
      </c>
      <c r="Y58" s="72">
        <v>73</v>
      </c>
      <c r="AB58" s="69">
        <v>55</v>
      </c>
      <c r="AC58" s="70" t="s">
        <v>67</v>
      </c>
      <c r="AD58" s="72">
        <v>34</v>
      </c>
    </row>
    <row r="59" spans="3:30" x14ac:dyDescent="0.5">
      <c r="C59" s="69">
        <v>56</v>
      </c>
      <c r="D59" s="70" t="s">
        <v>68</v>
      </c>
      <c r="E59" s="72">
        <v>47</v>
      </c>
      <c r="H59" s="69">
        <v>56</v>
      </c>
      <c r="I59" s="70" t="s">
        <v>68</v>
      </c>
      <c r="J59" s="72">
        <v>55</v>
      </c>
      <c r="M59" s="69">
        <v>56</v>
      </c>
      <c r="N59" s="70" t="s">
        <v>68</v>
      </c>
      <c r="O59" s="72">
        <v>20</v>
      </c>
      <c r="R59" s="69">
        <v>56</v>
      </c>
      <c r="S59" s="70" t="s">
        <v>68</v>
      </c>
      <c r="T59" s="72">
        <v>3</v>
      </c>
      <c r="W59" s="69">
        <v>56</v>
      </c>
      <c r="X59" s="70" t="s">
        <v>68</v>
      </c>
      <c r="Y59" s="72">
        <v>53</v>
      </c>
      <c r="AB59" s="69">
        <v>56</v>
      </c>
      <c r="AC59" s="70" t="s">
        <v>68</v>
      </c>
      <c r="AD59" s="72">
        <v>36</v>
      </c>
    </row>
    <row r="60" spans="3:30" x14ac:dyDescent="0.5">
      <c r="C60" s="69">
        <v>57</v>
      </c>
      <c r="D60" s="70" t="s">
        <v>69</v>
      </c>
      <c r="E60" s="72">
        <v>68</v>
      </c>
      <c r="H60" s="69">
        <v>57</v>
      </c>
      <c r="I60" s="70" t="s">
        <v>69</v>
      </c>
      <c r="J60" s="72">
        <v>47</v>
      </c>
      <c r="M60" s="69">
        <v>57</v>
      </c>
      <c r="N60" s="70" t="s">
        <v>69</v>
      </c>
      <c r="O60" s="72">
        <v>76</v>
      </c>
      <c r="R60" s="69">
        <v>57</v>
      </c>
      <c r="S60" s="70" t="s">
        <v>69</v>
      </c>
      <c r="T60" s="72">
        <v>58</v>
      </c>
      <c r="W60" s="69">
        <v>57</v>
      </c>
      <c r="X60" s="70" t="s">
        <v>69</v>
      </c>
      <c r="Y60" s="72">
        <v>70</v>
      </c>
      <c r="AB60" s="69">
        <v>57</v>
      </c>
      <c r="AC60" s="70" t="s">
        <v>69</v>
      </c>
      <c r="AD60" s="72">
        <v>74</v>
      </c>
    </row>
    <row r="61" spans="3:30" x14ac:dyDescent="0.5">
      <c r="C61" s="69">
        <v>58</v>
      </c>
      <c r="D61" s="70" t="s">
        <v>70</v>
      </c>
      <c r="E61" s="72">
        <v>6</v>
      </c>
      <c r="H61" s="69">
        <v>58</v>
      </c>
      <c r="I61" s="70" t="s">
        <v>70</v>
      </c>
      <c r="J61" s="72">
        <v>48</v>
      </c>
      <c r="M61" s="69">
        <v>58</v>
      </c>
      <c r="N61" s="70" t="s">
        <v>70</v>
      </c>
      <c r="O61" s="72">
        <v>27</v>
      </c>
      <c r="R61" s="69">
        <v>58</v>
      </c>
      <c r="S61" s="70" t="s">
        <v>70</v>
      </c>
      <c r="T61" s="72">
        <v>11</v>
      </c>
      <c r="W61" s="69">
        <v>58</v>
      </c>
      <c r="X61" s="70" t="s">
        <v>70</v>
      </c>
      <c r="Y61" s="72">
        <v>3</v>
      </c>
      <c r="AB61" s="69">
        <v>58</v>
      </c>
      <c r="AC61" s="70" t="s">
        <v>70</v>
      </c>
      <c r="AD61" s="72">
        <v>11</v>
      </c>
    </row>
    <row r="62" spans="3:30" x14ac:dyDescent="0.5">
      <c r="C62" s="69">
        <v>59</v>
      </c>
      <c r="D62" s="70" t="s">
        <v>71</v>
      </c>
      <c r="E62" s="72">
        <v>5</v>
      </c>
      <c r="H62" s="69">
        <v>59</v>
      </c>
      <c r="I62" s="70" t="s">
        <v>71</v>
      </c>
      <c r="J62" s="72">
        <v>1</v>
      </c>
      <c r="M62" s="69">
        <v>59</v>
      </c>
      <c r="N62" s="70" t="s">
        <v>71</v>
      </c>
      <c r="O62" s="72">
        <v>71</v>
      </c>
      <c r="R62" s="69">
        <v>59</v>
      </c>
      <c r="S62" s="70" t="s">
        <v>71</v>
      </c>
      <c r="T62" s="72">
        <v>65</v>
      </c>
      <c r="W62" s="69">
        <v>59</v>
      </c>
      <c r="X62" s="70" t="s">
        <v>71</v>
      </c>
      <c r="Y62" s="72">
        <v>9</v>
      </c>
      <c r="AB62" s="69">
        <v>59</v>
      </c>
      <c r="AC62" s="70" t="s">
        <v>71</v>
      </c>
      <c r="AD62" s="72">
        <v>19</v>
      </c>
    </row>
    <row r="63" spans="3:30" x14ac:dyDescent="0.5">
      <c r="C63" s="69">
        <v>60</v>
      </c>
      <c r="D63" s="70" t="s">
        <v>72</v>
      </c>
      <c r="E63" s="72">
        <v>57</v>
      </c>
      <c r="H63" s="69">
        <v>60</v>
      </c>
      <c r="I63" s="70" t="s">
        <v>72</v>
      </c>
      <c r="J63" s="72">
        <v>57</v>
      </c>
      <c r="M63" s="69">
        <v>60</v>
      </c>
      <c r="N63" s="70" t="s">
        <v>72</v>
      </c>
      <c r="O63" s="72">
        <v>41</v>
      </c>
      <c r="R63" s="69">
        <v>60</v>
      </c>
      <c r="S63" s="70" t="s">
        <v>72</v>
      </c>
      <c r="T63" s="72">
        <v>13</v>
      </c>
      <c r="W63" s="69">
        <v>60</v>
      </c>
      <c r="X63" s="70" t="s">
        <v>72</v>
      </c>
      <c r="Y63" s="72">
        <v>64</v>
      </c>
      <c r="AB63" s="69">
        <v>60</v>
      </c>
      <c r="AC63" s="70" t="s">
        <v>72</v>
      </c>
      <c r="AD63" s="72">
        <v>54</v>
      </c>
    </row>
    <row r="64" spans="3:30" x14ac:dyDescent="0.5">
      <c r="C64" s="69">
        <v>61</v>
      </c>
      <c r="D64" s="70" t="s">
        <v>73</v>
      </c>
      <c r="E64" s="72">
        <v>31</v>
      </c>
      <c r="H64" s="69">
        <v>61</v>
      </c>
      <c r="I64" s="70" t="s">
        <v>73</v>
      </c>
      <c r="J64" s="72">
        <v>16</v>
      </c>
      <c r="M64" s="69">
        <v>61</v>
      </c>
      <c r="N64" s="70" t="s">
        <v>73</v>
      </c>
      <c r="O64" s="72">
        <v>10</v>
      </c>
      <c r="R64" s="69">
        <v>61</v>
      </c>
      <c r="S64" s="70" t="s">
        <v>73</v>
      </c>
      <c r="T64" s="72">
        <v>79</v>
      </c>
      <c r="W64" s="69">
        <v>61</v>
      </c>
      <c r="X64" s="70" t="s">
        <v>73</v>
      </c>
      <c r="Y64" s="72">
        <v>77</v>
      </c>
      <c r="AB64" s="69">
        <v>61</v>
      </c>
      <c r="AC64" s="70" t="s">
        <v>73</v>
      </c>
      <c r="AD64" s="72">
        <v>57</v>
      </c>
    </row>
    <row r="65" spans="3:30" x14ac:dyDescent="0.5">
      <c r="C65" s="69">
        <v>62</v>
      </c>
      <c r="D65" s="70" t="s">
        <v>74</v>
      </c>
      <c r="E65" s="72">
        <v>52</v>
      </c>
      <c r="H65" s="69">
        <v>62</v>
      </c>
      <c r="I65" s="70" t="s">
        <v>74</v>
      </c>
      <c r="J65" s="72">
        <v>58</v>
      </c>
      <c r="M65" s="69">
        <v>62</v>
      </c>
      <c r="N65" s="70" t="s">
        <v>74</v>
      </c>
      <c r="O65" s="72">
        <v>11</v>
      </c>
      <c r="R65" s="69">
        <v>62</v>
      </c>
      <c r="S65" s="70" t="s">
        <v>74</v>
      </c>
      <c r="T65" s="72">
        <v>22</v>
      </c>
      <c r="W65" s="69">
        <v>62</v>
      </c>
      <c r="X65" s="70" t="s">
        <v>74</v>
      </c>
      <c r="Y65" s="72">
        <v>65</v>
      </c>
      <c r="AB65" s="69">
        <v>62</v>
      </c>
      <c r="AC65" s="70" t="s">
        <v>74</v>
      </c>
      <c r="AD65" s="72">
        <v>40</v>
      </c>
    </row>
    <row r="66" spans="3:30" x14ac:dyDescent="0.5">
      <c r="C66" s="69">
        <v>63</v>
      </c>
      <c r="D66" s="70" t="s">
        <v>75</v>
      </c>
      <c r="E66" s="72">
        <v>27</v>
      </c>
      <c r="H66" s="69">
        <v>63</v>
      </c>
      <c r="I66" s="70" t="s">
        <v>75</v>
      </c>
      <c r="J66" s="72">
        <v>21</v>
      </c>
      <c r="M66" s="69">
        <v>63</v>
      </c>
      <c r="N66" s="70" t="s">
        <v>75</v>
      </c>
      <c r="O66" s="72">
        <v>8</v>
      </c>
      <c r="R66" s="69">
        <v>63</v>
      </c>
      <c r="S66" s="70" t="s">
        <v>75</v>
      </c>
      <c r="T66" s="72">
        <v>15</v>
      </c>
      <c r="W66" s="69">
        <v>63</v>
      </c>
      <c r="X66" s="70" t="s">
        <v>75</v>
      </c>
      <c r="Y66" s="72">
        <v>32</v>
      </c>
      <c r="AB66" s="69">
        <v>63</v>
      </c>
      <c r="AC66" s="70" t="s">
        <v>75</v>
      </c>
      <c r="AD66" s="72">
        <v>25</v>
      </c>
    </row>
    <row r="67" spans="3:30" x14ac:dyDescent="0.5">
      <c r="C67" s="69">
        <v>64</v>
      </c>
      <c r="D67" s="70" t="s">
        <v>76</v>
      </c>
      <c r="E67" s="72">
        <v>10</v>
      </c>
      <c r="H67" s="69">
        <v>64</v>
      </c>
      <c r="I67" s="70" t="s">
        <v>76</v>
      </c>
      <c r="J67" s="72">
        <v>4</v>
      </c>
      <c r="M67" s="69">
        <v>64</v>
      </c>
      <c r="N67" s="70" t="s">
        <v>76</v>
      </c>
      <c r="O67" s="72">
        <v>59</v>
      </c>
      <c r="R67" s="69">
        <v>64</v>
      </c>
      <c r="S67" s="70" t="s">
        <v>76</v>
      </c>
      <c r="T67" s="72">
        <v>63</v>
      </c>
      <c r="W67" s="69">
        <v>64</v>
      </c>
      <c r="X67" s="70" t="s">
        <v>76</v>
      </c>
      <c r="Y67" s="72">
        <v>26</v>
      </c>
      <c r="AB67" s="69">
        <v>64</v>
      </c>
      <c r="AC67" s="70" t="s">
        <v>76</v>
      </c>
      <c r="AD67" s="72">
        <v>49</v>
      </c>
    </row>
    <row r="68" spans="3:30" x14ac:dyDescent="0.5">
      <c r="C68" s="69">
        <v>65</v>
      </c>
      <c r="D68" s="70" t="s">
        <v>77</v>
      </c>
      <c r="E68" s="72">
        <v>44</v>
      </c>
      <c r="H68" s="69">
        <v>65</v>
      </c>
      <c r="I68" s="70" t="s">
        <v>77</v>
      </c>
      <c r="J68" s="72">
        <v>14</v>
      </c>
      <c r="M68" s="69">
        <v>65</v>
      </c>
      <c r="N68" s="70" t="s">
        <v>77</v>
      </c>
      <c r="O68" s="72">
        <v>13</v>
      </c>
      <c r="R68" s="69">
        <v>65</v>
      </c>
      <c r="S68" s="70" t="s">
        <v>77</v>
      </c>
      <c r="T68" s="72">
        <v>21</v>
      </c>
      <c r="W68" s="69">
        <v>65</v>
      </c>
      <c r="X68" s="70" t="s">
        <v>77</v>
      </c>
      <c r="Y68" s="72">
        <v>61</v>
      </c>
      <c r="AB68" s="69">
        <v>65</v>
      </c>
      <c r="AC68" s="70" t="s">
        <v>77</v>
      </c>
      <c r="AD68" s="72">
        <v>23</v>
      </c>
    </row>
    <row r="69" spans="3:30" x14ac:dyDescent="0.5">
      <c r="C69" s="69">
        <v>66</v>
      </c>
      <c r="D69" s="70" t="s">
        <v>78</v>
      </c>
      <c r="E69" s="72">
        <v>61</v>
      </c>
      <c r="H69" s="69">
        <v>66</v>
      </c>
      <c r="I69" s="70" t="s">
        <v>78</v>
      </c>
      <c r="J69" s="72">
        <v>40</v>
      </c>
      <c r="M69" s="69">
        <v>66</v>
      </c>
      <c r="N69" s="70" t="s">
        <v>78</v>
      </c>
      <c r="O69" s="72">
        <v>57</v>
      </c>
      <c r="R69" s="69">
        <v>66</v>
      </c>
      <c r="S69" s="70" t="s">
        <v>78</v>
      </c>
      <c r="T69" s="72">
        <v>29</v>
      </c>
      <c r="W69" s="69">
        <v>66</v>
      </c>
      <c r="X69" s="70" t="s">
        <v>78</v>
      </c>
      <c r="Y69" s="72">
        <v>76</v>
      </c>
      <c r="AB69" s="69">
        <v>66</v>
      </c>
      <c r="AC69" s="70" t="s">
        <v>78</v>
      </c>
      <c r="AD69" s="72">
        <v>41</v>
      </c>
    </row>
    <row r="70" spans="3:30" x14ac:dyDescent="0.5">
      <c r="C70" s="69">
        <v>67</v>
      </c>
      <c r="D70" s="70" t="s">
        <v>79</v>
      </c>
      <c r="E70" s="72">
        <v>29</v>
      </c>
      <c r="H70" s="69">
        <v>67</v>
      </c>
      <c r="I70" s="70" t="s">
        <v>79</v>
      </c>
      <c r="J70" s="72">
        <v>17</v>
      </c>
      <c r="M70" s="69">
        <v>67</v>
      </c>
      <c r="N70" s="70" t="s">
        <v>79</v>
      </c>
      <c r="O70" s="72">
        <v>31</v>
      </c>
      <c r="R70" s="69">
        <v>67</v>
      </c>
      <c r="S70" s="70" t="s">
        <v>79</v>
      </c>
      <c r="T70" s="72">
        <v>44</v>
      </c>
      <c r="W70" s="69">
        <v>67</v>
      </c>
      <c r="X70" s="70" t="s">
        <v>79</v>
      </c>
      <c r="Y70" s="72">
        <v>8</v>
      </c>
      <c r="AB70" s="69">
        <v>67</v>
      </c>
      <c r="AC70" s="70" t="s">
        <v>79</v>
      </c>
      <c r="AD70" s="72">
        <v>2</v>
      </c>
    </row>
    <row r="71" spans="3:30" x14ac:dyDescent="0.5">
      <c r="C71" s="69">
        <v>68</v>
      </c>
      <c r="D71" s="70" t="s">
        <v>80</v>
      </c>
      <c r="E71" s="72">
        <v>75</v>
      </c>
      <c r="H71" s="69">
        <v>68</v>
      </c>
      <c r="I71" s="70" t="s">
        <v>80</v>
      </c>
      <c r="J71" s="72">
        <v>79</v>
      </c>
      <c r="M71" s="69">
        <v>68</v>
      </c>
      <c r="N71" s="70" t="s">
        <v>80</v>
      </c>
      <c r="O71" s="72">
        <v>18</v>
      </c>
      <c r="R71" s="69">
        <v>68</v>
      </c>
      <c r="S71" s="70" t="s">
        <v>80</v>
      </c>
      <c r="T71" s="72">
        <v>6</v>
      </c>
      <c r="W71" s="69">
        <v>68</v>
      </c>
      <c r="X71" s="70" t="s">
        <v>80</v>
      </c>
      <c r="Y71" s="72">
        <v>75</v>
      </c>
      <c r="AB71" s="69">
        <v>68</v>
      </c>
      <c r="AC71" s="70" t="s">
        <v>80</v>
      </c>
      <c r="AD71" s="72">
        <v>65</v>
      </c>
    </row>
    <row r="72" spans="3:30" x14ac:dyDescent="0.5">
      <c r="C72" s="69">
        <v>69</v>
      </c>
      <c r="D72" s="70" t="s">
        <v>81</v>
      </c>
      <c r="E72" s="72">
        <v>9</v>
      </c>
      <c r="H72" s="69">
        <v>69</v>
      </c>
      <c r="I72" s="70" t="s">
        <v>81</v>
      </c>
      <c r="J72" s="72">
        <v>34</v>
      </c>
      <c r="M72" s="69">
        <v>69</v>
      </c>
      <c r="N72" s="70" t="s">
        <v>81</v>
      </c>
      <c r="O72" s="72">
        <v>19</v>
      </c>
      <c r="R72" s="69">
        <v>69</v>
      </c>
      <c r="S72" s="70" t="s">
        <v>81</v>
      </c>
      <c r="T72" s="72">
        <v>32</v>
      </c>
      <c r="W72" s="69">
        <v>69</v>
      </c>
      <c r="X72" s="70" t="s">
        <v>81</v>
      </c>
      <c r="Y72" s="72">
        <v>15</v>
      </c>
      <c r="AB72" s="69">
        <v>69</v>
      </c>
      <c r="AC72" s="70" t="s">
        <v>81</v>
      </c>
      <c r="AD72" s="72">
        <v>29</v>
      </c>
    </row>
    <row r="73" spans="3:30" x14ac:dyDescent="0.5">
      <c r="C73" s="69">
        <v>70</v>
      </c>
      <c r="D73" s="70" t="s">
        <v>82</v>
      </c>
      <c r="E73" s="72">
        <v>33</v>
      </c>
      <c r="H73" s="69">
        <v>70</v>
      </c>
      <c r="I73" s="70" t="s">
        <v>82</v>
      </c>
      <c r="J73" s="72">
        <v>23</v>
      </c>
      <c r="M73" s="69">
        <v>70</v>
      </c>
      <c r="N73" s="70" t="s">
        <v>82</v>
      </c>
      <c r="O73" s="72">
        <v>44</v>
      </c>
      <c r="R73" s="69">
        <v>70</v>
      </c>
      <c r="S73" s="70" t="s">
        <v>82</v>
      </c>
      <c r="T73" s="72">
        <v>46</v>
      </c>
      <c r="W73" s="69">
        <v>70</v>
      </c>
      <c r="X73" s="70" t="s">
        <v>82</v>
      </c>
      <c r="Y73" s="72">
        <v>24</v>
      </c>
      <c r="AB73" s="69">
        <v>70</v>
      </c>
      <c r="AC73" s="70" t="s">
        <v>82</v>
      </c>
      <c r="AD73" s="72">
        <v>17</v>
      </c>
    </row>
    <row r="74" spans="3:30" x14ac:dyDescent="0.5">
      <c r="C74" s="69">
        <v>71</v>
      </c>
      <c r="D74" s="70" t="s">
        <v>83</v>
      </c>
      <c r="E74" s="72">
        <v>15</v>
      </c>
      <c r="H74" s="69">
        <v>71</v>
      </c>
      <c r="I74" s="70" t="s">
        <v>83</v>
      </c>
      <c r="J74" s="72">
        <v>11</v>
      </c>
      <c r="M74" s="69">
        <v>71</v>
      </c>
      <c r="N74" s="70" t="s">
        <v>83</v>
      </c>
      <c r="O74" s="72">
        <v>38</v>
      </c>
      <c r="R74" s="69">
        <v>71</v>
      </c>
      <c r="S74" s="70" t="s">
        <v>83</v>
      </c>
      <c r="T74" s="72">
        <v>49</v>
      </c>
      <c r="W74" s="69">
        <v>71</v>
      </c>
      <c r="X74" s="70" t="s">
        <v>83</v>
      </c>
      <c r="Y74" s="72">
        <v>19</v>
      </c>
      <c r="AB74" s="69">
        <v>71</v>
      </c>
      <c r="AC74" s="70" t="s">
        <v>83</v>
      </c>
      <c r="AD74" s="72">
        <v>4</v>
      </c>
    </row>
    <row r="75" spans="3:30" x14ac:dyDescent="0.5">
      <c r="C75" s="69">
        <v>72</v>
      </c>
      <c r="D75" s="70" t="s">
        <v>84</v>
      </c>
      <c r="E75" s="72">
        <v>67</v>
      </c>
      <c r="H75" s="69">
        <v>72</v>
      </c>
      <c r="I75" s="70" t="s">
        <v>84</v>
      </c>
      <c r="J75" s="72">
        <v>29</v>
      </c>
      <c r="M75" s="69">
        <v>72</v>
      </c>
      <c r="N75" s="70" t="s">
        <v>84</v>
      </c>
      <c r="O75" s="72">
        <v>17</v>
      </c>
      <c r="R75" s="69">
        <v>72</v>
      </c>
      <c r="S75" s="70" t="s">
        <v>84</v>
      </c>
      <c r="T75" s="72">
        <v>1</v>
      </c>
      <c r="W75" s="69">
        <v>72</v>
      </c>
      <c r="X75" s="70" t="s">
        <v>84</v>
      </c>
      <c r="Y75" s="72">
        <v>71</v>
      </c>
      <c r="AB75" s="69">
        <v>72</v>
      </c>
      <c r="AC75" s="70" t="s">
        <v>84</v>
      </c>
      <c r="AD75" s="72">
        <v>70</v>
      </c>
    </row>
    <row r="76" spans="3:30" x14ac:dyDescent="0.5">
      <c r="C76" s="69">
        <v>73</v>
      </c>
      <c r="D76" s="70" t="s">
        <v>85</v>
      </c>
      <c r="E76" s="72">
        <v>58</v>
      </c>
      <c r="H76" s="69">
        <v>73</v>
      </c>
      <c r="I76" s="70" t="s">
        <v>85</v>
      </c>
      <c r="J76" s="72">
        <v>19</v>
      </c>
      <c r="M76" s="69">
        <v>73</v>
      </c>
      <c r="N76" s="70" t="s">
        <v>85</v>
      </c>
      <c r="O76" s="72">
        <v>52</v>
      </c>
      <c r="R76" s="69">
        <v>73</v>
      </c>
      <c r="S76" s="70" t="s">
        <v>85</v>
      </c>
      <c r="T76" s="72">
        <v>73</v>
      </c>
      <c r="W76" s="69">
        <v>73</v>
      </c>
      <c r="X76" s="70" t="s">
        <v>85</v>
      </c>
      <c r="Y76" s="72">
        <v>62</v>
      </c>
      <c r="AB76" s="69">
        <v>73</v>
      </c>
      <c r="AC76" s="70" t="s">
        <v>85</v>
      </c>
      <c r="AD76" s="72">
        <v>76</v>
      </c>
    </row>
    <row r="77" spans="3:30" x14ac:dyDescent="0.5">
      <c r="C77" s="69">
        <v>74</v>
      </c>
      <c r="D77" s="70" t="s">
        <v>86</v>
      </c>
      <c r="E77" s="72">
        <v>66</v>
      </c>
      <c r="H77" s="69">
        <v>74</v>
      </c>
      <c r="I77" s="70" t="s">
        <v>86</v>
      </c>
      <c r="J77" s="72">
        <v>77</v>
      </c>
      <c r="M77" s="69">
        <v>74</v>
      </c>
      <c r="N77" s="70" t="s">
        <v>86</v>
      </c>
      <c r="O77" s="72">
        <v>68</v>
      </c>
      <c r="R77" s="69">
        <v>74</v>
      </c>
      <c r="S77" s="70" t="s">
        <v>86</v>
      </c>
      <c r="T77" s="72">
        <v>64</v>
      </c>
      <c r="W77" s="69">
        <v>74</v>
      </c>
      <c r="X77" s="70" t="s">
        <v>86</v>
      </c>
      <c r="Y77" s="72">
        <v>34</v>
      </c>
      <c r="AB77" s="69">
        <v>74</v>
      </c>
      <c r="AC77" s="70" t="s">
        <v>86</v>
      </c>
      <c r="AD77" s="72">
        <v>66</v>
      </c>
    </row>
    <row r="78" spans="3:30" x14ac:dyDescent="0.5">
      <c r="C78" s="69">
        <v>75</v>
      </c>
      <c r="D78" s="70" t="s">
        <v>87</v>
      </c>
      <c r="E78" s="72">
        <v>30</v>
      </c>
      <c r="H78" s="69">
        <v>75</v>
      </c>
      <c r="I78" s="70" t="s">
        <v>87</v>
      </c>
      <c r="J78" s="72">
        <v>78</v>
      </c>
      <c r="M78" s="69">
        <v>75</v>
      </c>
      <c r="N78" s="70" t="s">
        <v>87</v>
      </c>
      <c r="O78" s="72">
        <v>74</v>
      </c>
      <c r="R78" s="69">
        <v>75</v>
      </c>
      <c r="S78" s="70" t="s">
        <v>87</v>
      </c>
      <c r="T78" s="72">
        <v>45</v>
      </c>
      <c r="W78" s="69">
        <v>75</v>
      </c>
      <c r="X78" s="70" t="s">
        <v>87</v>
      </c>
      <c r="Y78" s="72">
        <v>23</v>
      </c>
      <c r="AB78" s="69">
        <v>75</v>
      </c>
      <c r="AC78" s="70" t="s">
        <v>87</v>
      </c>
      <c r="AD78" s="72">
        <v>35</v>
      </c>
    </row>
    <row r="79" spans="3:30" x14ac:dyDescent="0.5">
      <c r="C79" s="69">
        <v>76</v>
      </c>
      <c r="D79" s="70" t="s">
        <v>88</v>
      </c>
      <c r="E79" s="72">
        <v>69</v>
      </c>
      <c r="H79" s="69">
        <v>76</v>
      </c>
      <c r="I79" s="70" t="s">
        <v>88</v>
      </c>
      <c r="J79" s="72">
        <v>72</v>
      </c>
      <c r="M79" s="69">
        <v>76</v>
      </c>
      <c r="N79" s="70" t="s">
        <v>88</v>
      </c>
      <c r="O79" s="72">
        <v>78</v>
      </c>
      <c r="R79" s="69">
        <v>76</v>
      </c>
      <c r="S79" s="70" t="s">
        <v>88</v>
      </c>
      <c r="T79" s="72">
        <v>57</v>
      </c>
      <c r="W79" s="69">
        <v>76</v>
      </c>
      <c r="X79" s="70" t="s">
        <v>88</v>
      </c>
      <c r="Y79" s="72">
        <v>58</v>
      </c>
      <c r="AB79" s="69">
        <v>76</v>
      </c>
      <c r="AC79" s="70" t="s">
        <v>88</v>
      </c>
      <c r="AD79" s="72">
        <v>67</v>
      </c>
    </row>
    <row r="80" spans="3:30" x14ac:dyDescent="0.5">
      <c r="C80" s="69">
        <v>77</v>
      </c>
      <c r="D80" s="70" t="s">
        <v>89</v>
      </c>
      <c r="E80" s="72">
        <v>3</v>
      </c>
      <c r="H80" s="69">
        <v>77</v>
      </c>
      <c r="I80" s="70" t="s">
        <v>89</v>
      </c>
      <c r="J80" s="72">
        <v>10</v>
      </c>
      <c r="M80" s="69">
        <v>77</v>
      </c>
      <c r="N80" s="70" t="s">
        <v>89</v>
      </c>
      <c r="O80" s="72">
        <v>70</v>
      </c>
      <c r="R80" s="69">
        <v>77</v>
      </c>
      <c r="S80" s="70" t="s">
        <v>89</v>
      </c>
      <c r="T80" s="72">
        <v>61</v>
      </c>
      <c r="W80" s="69">
        <v>77</v>
      </c>
      <c r="X80" s="70" t="s">
        <v>89</v>
      </c>
      <c r="Y80" s="72">
        <v>7</v>
      </c>
      <c r="AB80" s="69">
        <v>77</v>
      </c>
      <c r="AC80" s="70" t="s">
        <v>89</v>
      </c>
      <c r="AD80" s="72">
        <v>33</v>
      </c>
    </row>
    <row r="81" spans="3:30" x14ac:dyDescent="0.5">
      <c r="C81" s="69">
        <v>78</v>
      </c>
      <c r="D81" s="70" t="s">
        <v>90</v>
      </c>
      <c r="E81" s="72">
        <v>39</v>
      </c>
      <c r="H81" s="69">
        <v>78</v>
      </c>
      <c r="I81" s="70" t="s">
        <v>90</v>
      </c>
      <c r="J81" s="72">
        <v>31</v>
      </c>
      <c r="M81" s="69">
        <v>78</v>
      </c>
      <c r="N81" s="70" t="s">
        <v>90</v>
      </c>
      <c r="O81" s="72">
        <v>63</v>
      </c>
      <c r="R81" s="69">
        <v>78</v>
      </c>
      <c r="S81" s="70" t="s">
        <v>90</v>
      </c>
      <c r="T81" s="72">
        <v>36</v>
      </c>
      <c r="W81" s="69">
        <v>78</v>
      </c>
      <c r="X81" s="70" t="s">
        <v>90</v>
      </c>
      <c r="Y81" s="72">
        <v>47</v>
      </c>
      <c r="AB81" s="69">
        <v>78</v>
      </c>
      <c r="AC81" s="70" t="s">
        <v>90</v>
      </c>
      <c r="AD81" s="72">
        <v>44</v>
      </c>
    </row>
    <row r="82" spans="3:30" x14ac:dyDescent="0.5">
      <c r="C82" s="69">
        <v>79</v>
      </c>
      <c r="D82" s="70" t="s">
        <v>91</v>
      </c>
      <c r="E82" s="72">
        <v>8</v>
      </c>
      <c r="H82" s="69">
        <v>79</v>
      </c>
      <c r="I82" s="70" t="s">
        <v>91</v>
      </c>
      <c r="J82" s="72">
        <v>66</v>
      </c>
      <c r="M82" s="69">
        <v>79</v>
      </c>
      <c r="N82" s="70" t="s">
        <v>91</v>
      </c>
      <c r="O82" s="72">
        <v>1</v>
      </c>
      <c r="R82" s="69">
        <v>79</v>
      </c>
      <c r="S82" s="70" t="s">
        <v>91</v>
      </c>
      <c r="T82" s="72">
        <v>10</v>
      </c>
      <c r="W82" s="69">
        <v>79</v>
      </c>
      <c r="X82" s="70" t="s">
        <v>91</v>
      </c>
      <c r="Y82" s="72">
        <v>68</v>
      </c>
      <c r="AB82" s="69">
        <v>79</v>
      </c>
      <c r="AC82" s="70" t="s">
        <v>91</v>
      </c>
      <c r="AD82" s="72">
        <v>14</v>
      </c>
    </row>
  </sheetData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A8955730</value>
    </field>
    <field name="Objective-Title">
      <value order="0">Alcohol and Drug-related Harm - municipal summaries</value>
    </field>
    <field name="Objective-Description">
      <value order="0"/>
    </field>
    <field name="Objective-CreationStamp">
      <value order="0">2022-07-23T11:25:56Z</value>
    </field>
    <field name="Objective-IsApproved">
      <value order="0">false</value>
    </field>
    <field name="Objective-IsPublished">
      <value order="0">true</value>
    </field>
    <field name="Objective-DatePublished">
      <value order="0">2022-07-23T11:30:21Z</value>
    </field>
    <field name="Objective-ModificationStamp">
      <value order="0">2023-05-02T00:40:02Z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vA11447327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All</vt:lpstr>
      <vt:lpstr>Municipal Details</vt:lpstr>
      <vt:lpstr>Comparison</vt:lpstr>
      <vt:lpstr>Sheet1</vt:lpstr>
      <vt:lpstr>Comparison data</vt:lpstr>
      <vt:lpstr>Comparison!Print_Area</vt:lpstr>
      <vt:lpstr>'Municipal Details'!Print_Area</vt:lpstr>
      <vt:lpstr>Sheet1!Print_Area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Killian</dc:creator>
  <cp:lastModifiedBy>Hayden</cp:lastModifiedBy>
  <cp:lastPrinted>2022-06-01T22:02:39Z</cp:lastPrinted>
  <dcterms:created xsi:type="dcterms:W3CDTF">2021-10-06T04:42:45Z</dcterms:created>
  <dcterms:modified xsi:type="dcterms:W3CDTF">2022-07-22T02:53:07Z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A8955730</vt:lpwstr>
  </op:property>
  <op:property fmtid="{D5CDD505-2E9C-101B-9397-08002B2CF9AE}" pid="4" name="Objective-Title">
    <vt:lpwstr xmlns:vt="http://schemas.openxmlformats.org/officeDocument/2006/docPropsVTypes">Alcohol and Drug-related Harm - municipal summaries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2022-07-23T11:25:56Z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2022-07-23T11:30:21Z</vt:filetime>
  </op:property>
  <op:property fmtid="{D5CDD505-2E9C-101B-9397-08002B2CF9AE}" pid="10" name="Objective-ModificationStamp">
    <vt:filetime xmlns:vt="http://schemas.openxmlformats.org/officeDocument/2006/docPropsVTypes">2023-05-02T00:40:02Z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vA11447327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