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3724ed7839c5446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92D63DD0-104B-4AEA-8C18-C76D82BF7A9B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2004 to 2014" sheetId="1" state="hidden" r:id="rId1"/>
    <sheet name="1989 to 2024" sheetId="2" r:id="rId2"/>
    <sheet name="EGM and other G Losses 2025" sheetId="3" r:id="rId3"/>
    <sheet name="Losses x state &amp; year" sheetId="9" r:id="rId4"/>
    <sheet name="Govt Revenue" sheetId="7" state="hidden" r:id="rId5"/>
  </sheets>
  <definedNames>
    <definedName name="_xlnm.Print_Area" localSheetId="1">'1989 to 2024'!$B$1:$AN$85</definedName>
    <definedName name="_xlnm.Print_Area" localSheetId="0">'2004 to 2014'!$B$1:$H$13</definedName>
    <definedName name="_xlnm.Print_Area" localSheetId="2">'EGM and other G Losses 2025'!$B$1:$G$85</definedName>
    <definedName name="_xlnm.Print_Area" localSheetId="4">'Govt Revenue'!$B$1:$T$61</definedName>
    <definedName name="_xlnm.Print_Area" localSheetId="3">'Losses x state &amp; year'!$B$1:$K$56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" i="2" l="1"/>
  <c r="N6" i="2"/>
  <c r="M6" i="2"/>
  <c r="L10" i="2"/>
  <c r="L9" i="2"/>
  <c r="L8" i="2"/>
  <c r="L7" i="2"/>
  <c r="L6" i="2"/>
  <c r="K6" i="2"/>
  <c r="C71" i="2"/>
  <c r="C52" i="2"/>
  <c r="D52" i="2"/>
  <c r="E52" i="2"/>
  <c r="F52" i="2"/>
  <c r="G52" i="2"/>
  <c r="H52" i="2"/>
  <c r="C53" i="2"/>
  <c r="D53" i="2"/>
  <c r="E53" i="2"/>
  <c r="F53" i="2"/>
  <c r="G53" i="2"/>
  <c r="H53" i="2"/>
  <c r="C54" i="2"/>
  <c r="D54" i="2"/>
  <c r="E54" i="2"/>
  <c r="F54" i="2"/>
  <c r="G54" i="2"/>
  <c r="H54" i="2"/>
  <c r="C55" i="2"/>
  <c r="D55" i="2"/>
  <c r="E55" i="2"/>
  <c r="F55" i="2"/>
  <c r="G55" i="2"/>
  <c r="H55" i="2"/>
  <c r="C56" i="2"/>
  <c r="D56" i="2"/>
  <c r="E56" i="2"/>
  <c r="F56" i="2"/>
  <c r="G56" i="2"/>
  <c r="H56" i="2"/>
  <c r="C57" i="2"/>
  <c r="D57" i="2"/>
  <c r="E57" i="2"/>
  <c r="F57" i="2"/>
  <c r="G57" i="2"/>
  <c r="H57" i="2"/>
  <c r="C58" i="2"/>
  <c r="D58" i="2"/>
  <c r="E58" i="2"/>
  <c r="F58" i="2"/>
  <c r="G58" i="2"/>
  <c r="H58" i="2"/>
  <c r="C59" i="2"/>
  <c r="D59" i="2"/>
  <c r="E59" i="2"/>
  <c r="F59" i="2"/>
  <c r="G59" i="2"/>
  <c r="H59" i="2"/>
  <c r="C60" i="2"/>
  <c r="D60" i="2"/>
  <c r="E60" i="2"/>
  <c r="F60" i="2"/>
  <c r="G60" i="2"/>
  <c r="H60" i="2"/>
  <c r="C61" i="2"/>
  <c r="D61" i="2"/>
  <c r="E61" i="2"/>
  <c r="F61" i="2"/>
  <c r="G61" i="2"/>
  <c r="H61" i="2"/>
  <c r="C62" i="2"/>
  <c r="D62" i="2"/>
  <c r="E62" i="2"/>
  <c r="F62" i="2"/>
  <c r="G62" i="2"/>
  <c r="H62" i="2"/>
  <c r="C63" i="2"/>
  <c r="D63" i="2"/>
  <c r="E63" i="2"/>
  <c r="F63" i="2"/>
  <c r="G63" i="2"/>
  <c r="H63" i="2"/>
  <c r="C64" i="2"/>
  <c r="D64" i="2"/>
  <c r="E64" i="2"/>
  <c r="F64" i="2"/>
  <c r="G64" i="2"/>
  <c r="H64" i="2"/>
  <c r="C65" i="2"/>
  <c r="D65" i="2"/>
  <c r="E65" i="2"/>
  <c r="F65" i="2"/>
  <c r="G65" i="2"/>
  <c r="H65" i="2"/>
  <c r="C66" i="2"/>
  <c r="D66" i="2"/>
  <c r="E66" i="2"/>
  <c r="F66" i="2"/>
  <c r="G66" i="2"/>
  <c r="H66" i="2"/>
  <c r="C67" i="2"/>
  <c r="D67" i="2"/>
  <c r="E67" i="2"/>
  <c r="F67" i="2"/>
  <c r="G67" i="2"/>
  <c r="H67" i="2"/>
  <c r="C68" i="2"/>
  <c r="D68" i="2"/>
  <c r="E68" i="2"/>
  <c r="F68" i="2"/>
  <c r="G68" i="2"/>
  <c r="H68" i="2"/>
  <c r="C69" i="2"/>
  <c r="D69" i="2"/>
  <c r="E69" i="2"/>
  <c r="F69" i="2"/>
  <c r="G69" i="2"/>
  <c r="H69" i="2"/>
  <c r="C70" i="2"/>
  <c r="D70" i="2"/>
  <c r="E70" i="2"/>
  <c r="F70" i="2"/>
  <c r="G70" i="2"/>
  <c r="H70" i="2"/>
  <c r="D71" i="2"/>
  <c r="E71" i="2"/>
  <c r="F71" i="2"/>
  <c r="G71" i="2"/>
  <c r="H71" i="2"/>
  <c r="C72" i="2"/>
  <c r="D72" i="2"/>
  <c r="E72" i="2"/>
  <c r="F72" i="2"/>
  <c r="G72" i="2"/>
  <c r="H72" i="2"/>
  <c r="C73" i="2"/>
  <c r="D73" i="2"/>
  <c r="E73" i="2"/>
  <c r="F73" i="2"/>
  <c r="G73" i="2"/>
  <c r="H73" i="2"/>
  <c r="C74" i="2"/>
  <c r="D74" i="2"/>
  <c r="E74" i="2"/>
  <c r="F74" i="2"/>
  <c r="G74" i="2"/>
  <c r="H74" i="2"/>
  <c r="C75" i="2"/>
  <c r="D75" i="2"/>
  <c r="E75" i="2"/>
  <c r="F75" i="2"/>
  <c r="G75" i="2"/>
  <c r="H75" i="2"/>
  <c r="C76" i="2"/>
  <c r="D76" i="2"/>
  <c r="E76" i="2"/>
  <c r="F76" i="2"/>
  <c r="G76" i="2"/>
  <c r="H76" i="2"/>
  <c r="C77" i="2"/>
  <c r="D77" i="2"/>
  <c r="E77" i="2"/>
  <c r="F77" i="2"/>
  <c r="G77" i="2"/>
  <c r="H77" i="2"/>
  <c r="C78" i="2"/>
  <c r="D78" i="2"/>
  <c r="E78" i="2"/>
  <c r="F78" i="2"/>
  <c r="G78" i="2"/>
  <c r="H78" i="2"/>
  <c r="C79" i="2"/>
  <c r="D79" i="2"/>
  <c r="E79" i="2"/>
  <c r="F79" i="2"/>
  <c r="G79" i="2"/>
  <c r="H79" i="2"/>
  <c r="C80" i="2"/>
  <c r="D80" i="2"/>
  <c r="E80" i="2"/>
  <c r="F80" i="2"/>
  <c r="G80" i="2"/>
  <c r="H80" i="2"/>
  <c r="C81" i="2"/>
  <c r="D81" i="2"/>
  <c r="E81" i="2"/>
  <c r="F81" i="2"/>
  <c r="G81" i="2"/>
  <c r="H81" i="2"/>
  <c r="C82" i="2"/>
  <c r="D82" i="2"/>
  <c r="E82" i="2"/>
  <c r="F82" i="2"/>
  <c r="G82" i="2"/>
  <c r="H82" i="2"/>
  <c r="C83" i="2"/>
  <c r="D83" i="2"/>
  <c r="E83" i="2"/>
  <c r="F83" i="2"/>
  <c r="G83" i="2"/>
  <c r="H83" i="2"/>
  <c r="C84" i="2"/>
  <c r="D84" i="2"/>
  <c r="E84" i="2"/>
  <c r="F84" i="2"/>
  <c r="G84" i="2"/>
  <c r="H84" i="2"/>
  <c r="C85" i="2"/>
  <c r="D85" i="2"/>
  <c r="E85" i="2"/>
  <c r="F85" i="2"/>
  <c r="G85" i="2"/>
  <c r="H85" i="2"/>
  <c r="C86" i="2"/>
  <c r="D86" i="2"/>
  <c r="E86" i="2"/>
  <c r="F86" i="2"/>
  <c r="G86" i="2"/>
  <c r="H86" i="2"/>
  <c r="D51" i="2"/>
  <c r="E51" i="2"/>
  <c r="F51" i="2"/>
  <c r="G51" i="2"/>
  <c r="H51" i="2"/>
  <c r="C51" i="2"/>
  <c r="W37" i="2" l="1"/>
  <c r="X37" i="2"/>
  <c r="Y37" i="2"/>
  <c r="Z37" i="2"/>
  <c r="AA37" i="2"/>
  <c r="AB37" i="2"/>
  <c r="W36" i="2"/>
  <c r="N10" i="2"/>
  <c r="N9" i="2"/>
  <c r="N8" i="2"/>
  <c r="N7" i="2"/>
  <c r="E5" i="3"/>
  <c r="E84" i="3" l="1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G5" i="3" l="1"/>
  <c r="D5" i="3"/>
  <c r="E85" i="3"/>
  <c r="W35" i="2"/>
  <c r="AB36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J41" i="2" s="1"/>
  <c r="H41" i="2"/>
  <c r="N11" i="2"/>
  <c r="Z36" i="2" l="1"/>
  <c r="Y36" i="2"/>
  <c r="X36" i="2"/>
  <c r="AA36" i="2"/>
  <c r="Q6" i="2"/>
  <c r="S6" i="2" s="1"/>
  <c r="W10" i="2"/>
  <c r="W9" i="2"/>
  <c r="W8" i="2"/>
  <c r="X8" i="2"/>
  <c r="Y8" i="2"/>
  <c r="Z8" i="2"/>
  <c r="AA8" i="2"/>
  <c r="AB8" i="2"/>
  <c r="X9" i="2"/>
  <c r="Y9" i="2"/>
  <c r="Z9" i="2"/>
  <c r="AA9" i="2"/>
  <c r="X10" i="2"/>
  <c r="Y10" i="2"/>
  <c r="Z10" i="2"/>
  <c r="AA10" i="2"/>
  <c r="X11" i="2"/>
  <c r="Y11" i="2"/>
  <c r="Z11" i="2"/>
  <c r="AA11" i="2"/>
  <c r="X12" i="2"/>
  <c r="Y12" i="2"/>
  <c r="Z12" i="2"/>
  <c r="AA12" i="2"/>
  <c r="X13" i="2"/>
  <c r="Y13" i="2"/>
  <c r="Z13" i="2"/>
  <c r="AA13" i="2"/>
  <c r="X14" i="2"/>
  <c r="X41" i="2" s="1"/>
  <c r="Y14" i="2"/>
  <c r="Y41" i="2" s="1"/>
  <c r="Z14" i="2"/>
  <c r="Z41" i="2" s="1"/>
  <c r="AA14" i="2"/>
  <c r="AA41" i="2" s="1"/>
  <c r="X15" i="2"/>
  <c r="Y15" i="2"/>
  <c r="Z15" i="2"/>
  <c r="AA15" i="2"/>
  <c r="X16" i="2"/>
  <c r="Y16" i="2"/>
  <c r="Z16" i="2"/>
  <c r="AA16" i="2"/>
  <c r="X17" i="2"/>
  <c r="Y17" i="2"/>
  <c r="Z17" i="2"/>
  <c r="AA17" i="2"/>
  <c r="X18" i="2"/>
  <c r="Y18" i="2"/>
  <c r="Z18" i="2"/>
  <c r="AA18" i="2"/>
  <c r="X19" i="2"/>
  <c r="Y19" i="2"/>
  <c r="Z19" i="2"/>
  <c r="AA19" i="2"/>
  <c r="X20" i="2"/>
  <c r="Y20" i="2"/>
  <c r="Z20" i="2"/>
  <c r="AA20" i="2"/>
  <c r="X21" i="2"/>
  <c r="Y21" i="2"/>
  <c r="Z21" i="2"/>
  <c r="AA21" i="2"/>
  <c r="X22" i="2"/>
  <c r="Y22" i="2"/>
  <c r="Z22" i="2"/>
  <c r="AA22" i="2"/>
  <c r="X23" i="2"/>
  <c r="Y23" i="2"/>
  <c r="Z23" i="2"/>
  <c r="AA23" i="2"/>
  <c r="X24" i="2"/>
  <c r="Y24" i="2"/>
  <c r="Z24" i="2"/>
  <c r="AA24" i="2"/>
  <c r="X25" i="2"/>
  <c r="Y25" i="2"/>
  <c r="Z25" i="2"/>
  <c r="AA25" i="2"/>
  <c r="X26" i="2"/>
  <c r="Y26" i="2"/>
  <c r="Z26" i="2"/>
  <c r="AA26" i="2"/>
  <c r="X27" i="2"/>
  <c r="Y27" i="2"/>
  <c r="Z27" i="2"/>
  <c r="AA27" i="2"/>
  <c r="X28" i="2"/>
  <c r="Y28" i="2"/>
  <c r="Z28" i="2"/>
  <c r="AA28" i="2"/>
  <c r="X29" i="2"/>
  <c r="Y29" i="2"/>
  <c r="Z29" i="2"/>
  <c r="AA29" i="2"/>
  <c r="X30" i="2"/>
  <c r="Y30" i="2"/>
  <c r="Z30" i="2"/>
  <c r="AA30" i="2"/>
  <c r="X31" i="2"/>
  <c r="Y31" i="2"/>
  <c r="Z31" i="2"/>
  <c r="AA31" i="2"/>
  <c r="X32" i="2"/>
  <c r="Y32" i="2"/>
  <c r="Z32" i="2"/>
  <c r="AA32" i="2"/>
  <c r="X33" i="2"/>
  <c r="Y33" i="2"/>
  <c r="Z33" i="2"/>
  <c r="AA33" i="2"/>
  <c r="W11" i="2"/>
  <c r="W12" i="2"/>
  <c r="W13" i="2"/>
  <c r="W14" i="2"/>
  <c r="W41" i="2" s="1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K5" i="7" l="1"/>
  <c r="P10" i="2" l="1"/>
  <c r="L11" i="2"/>
  <c r="K11" i="2"/>
  <c r="P9" i="2"/>
  <c r="P8" i="2"/>
  <c r="AB9" i="2"/>
  <c r="AB10" i="2"/>
  <c r="AB11" i="2"/>
  <c r="AB12" i="2"/>
  <c r="AB13" i="2"/>
  <c r="AB14" i="2"/>
  <c r="AB41" i="2" s="1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A34" i="2"/>
  <c r="AA35" i="2"/>
  <c r="Z34" i="2"/>
  <c r="Z35" i="2"/>
  <c r="Y34" i="2"/>
  <c r="Y35" i="2"/>
  <c r="X34" i="2"/>
  <c r="X35" i="2"/>
  <c r="W34" i="2"/>
  <c r="AB34" i="2"/>
  <c r="AB35" i="2"/>
  <c r="H7" i="2"/>
  <c r="H8" i="2"/>
  <c r="H9" i="2"/>
  <c r="H10" i="2"/>
  <c r="H11" i="2"/>
  <c r="H12" i="2"/>
  <c r="H6" i="2"/>
  <c r="Q11" i="2" l="1"/>
  <c r="P11" i="2"/>
  <c r="O8" i="2"/>
  <c r="O6" i="2"/>
  <c r="P7" i="2"/>
  <c r="O7" i="2"/>
  <c r="C50" i="2"/>
  <c r="D50" i="2"/>
  <c r="E50" i="2"/>
  <c r="F50" i="2"/>
  <c r="G50" i="2"/>
  <c r="H50" i="2"/>
  <c r="R7" i="2"/>
  <c r="R8" i="2"/>
  <c r="R9" i="2"/>
  <c r="R10" i="2"/>
  <c r="R6" i="2"/>
  <c r="Q10" i="2"/>
  <c r="S10" i="2" s="1"/>
  <c r="K10" i="2"/>
  <c r="K9" i="2"/>
  <c r="K8" i="2"/>
  <c r="K7" i="2"/>
  <c r="D39" i="7"/>
  <c r="E39" i="7"/>
  <c r="F39" i="7"/>
  <c r="G39" i="7"/>
  <c r="H39" i="7"/>
  <c r="I39" i="7"/>
  <c r="J39" i="7"/>
  <c r="C39" i="7"/>
  <c r="I38" i="7"/>
  <c r="D38" i="7"/>
  <c r="E38" i="7"/>
  <c r="F38" i="7"/>
  <c r="G38" i="7"/>
  <c r="H38" i="7"/>
  <c r="J38" i="7"/>
  <c r="K38" i="7"/>
  <c r="C38" i="7"/>
  <c r="Q8" i="2" l="1"/>
  <c r="S8" i="2" s="1"/>
  <c r="Q9" i="2"/>
  <c r="S9" i="2" s="1"/>
  <c r="O10" i="2"/>
  <c r="O9" i="2" l="1"/>
  <c r="O11" i="2" s="1"/>
  <c r="K39" i="7" l="1"/>
  <c r="Q7" i="2" l="1"/>
  <c r="S7" i="2" s="1"/>
  <c r="G84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6" i="3"/>
  <c r="G85" i="3" l="1"/>
  <c r="M7" i="2"/>
  <c r="M10" i="2"/>
  <c r="M8" i="2"/>
  <c r="M9" i="2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85" i="3" s="1"/>
  <c r="D7" i="3"/>
  <c r="D6" i="3"/>
  <c r="H6" i="1"/>
  <c r="M11" i="2" l="1"/>
  <c r="D84" i="3"/>
  <c r="H7" i="1"/>
  <c r="H8" i="1"/>
  <c r="H9" i="1"/>
  <c r="E10" i="1"/>
  <c r="G10" i="1" s="1"/>
  <c r="C10" i="1"/>
  <c r="D10" i="1" s="1"/>
  <c r="D6" i="1" l="1"/>
  <c r="D8" i="1"/>
  <c r="H10" i="1"/>
  <c r="D7" i="1"/>
  <c r="G9" i="1"/>
  <c r="G8" i="1"/>
  <c r="D9" i="1"/>
  <c r="G7" i="1"/>
  <c r="G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hbrown</author>
  </authors>
  <commentList>
    <comment ref="D4" authorId="0" shapeId="0" xr:uid="{00000000-0006-0000-0200-000001000000}">
      <text>
        <r>
          <rPr>
            <sz val="10"/>
            <color indexed="81"/>
            <rFont val="Tahoma"/>
            <family val="2"/>
          </rPr>
          <t>Estimate is calculated as the EGM losses multiplied by the ratio of all legal gambling losses [lotto, keno, instant lotteries, racing, pools, racing, EGMs] to EGM losses, which in 2023/24 was 2.439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<sst xmlns="http://schemas.openxmlformats.org/spreadsheetml/2006/main" count="354" uniqueCount="264">
  <si>
    <t>Egms</t>
  </si>
  <si>
    <t>Casino</t>
  </si>
  <si>
    <t>Lotteries &amp; Keno</t>
  </si>
  <si>
    <t>2014/5</t>
  </si>
  <si>
    <t>2004/5</t>
  </si>
  <si>
    <t>$Million</t>
  </si>
  <si>
    <t>Payments to State Government</t>
  </si>
  <si>
    <t>Total Player Losses</t>
  </si>
  <si>
    <t>Legal Gambling Losses: Victoria, 2004/5 and 2014/15</t>
  </si>
  <si>
    <t>Source: VCGLR Annual Reports</t>
  </si>
  <si>
    <t>% of losses</t>
  </si>
  <si>
    <r>
      <t xml:space="preserve">$Million </t>
    </r>
    <r>
      <rPr>
        <sz val="8"/>
        <color theme="1"/>
        <rFont val="Garamond"/>
        <family val="1"/>
      </rPr>
      <t>(after inflation)</t>
    </r>
  </si>
  <si>
    <r>
      <t>% Change: 2004/5 to 2014/15</t>
    </r>
    <r>
      <rPr>
        <sz val="7"/>
        <color theme="0"/>
        <rFont val="Garamond"/>
        <family val="1"/>
      </rPr>
      <t xml:space="preserve">
(after inflation)</t>
    </r>
  </si>
  <si>
    <t>Wagering: racing (totalisator), football, trackside and sports betting</t>
  </si>
  <si>
    <t>Racing</t>
  </si>
  <si>
    <t>Losses adjusted for inflation</t>
  </si>
  <si>
    <t>Per cent of legal gambling losses</t>
  </si>
  <si>
    <t>Value ($ million)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</si>
  <si>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</si>
  <si>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</si>
  <si>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</si>
  <si>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</si>
  <si>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</si>
  <si>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</si>
  <si>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</si>
  <si>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</si>
  <si>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1997-98</t>
  </si>
  <si>
    <t>1998-99</t>
  </si>
  <si>
    <t>1999-00</t>
  </si>
  <si>
    <t>Total legal gambling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</si>
  <si>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</si>
  <si>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</si>
  <si>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</si>
  <si>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</si>
  <si>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</si>
  <si>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</si>
  <si>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</si>
  <si>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</si>
  <si>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</si>
  <si>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</si>
  <si>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</si>
  <si>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</si>
  <si>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</si>
  <si>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</si>
  <si>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</si>
  <si>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($millions)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</si>
  <si>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</si>
  <si>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</si>
  <si>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</si>
  <si>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</si>
  <si>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</si>
  <si>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</si>
  <si>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</si>
  <si>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</si>
  <si>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</si>
  <si>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</si>
  <si>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</si>
  <si>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</si>
  <si>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</si>
  <si>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</si>
  <si>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>Central Goldfields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</si>
  <si>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</si>
  <si>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</si>
  <si>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</si>
  <si>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</si>
  <si>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</si>
  <si>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</si>
  <si>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</si>
  <si>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</si>
  <si>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</si>
  <si>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</si>
  <si>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</si>
  <si>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</si>
  <si>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</si>
  <si>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</si>
  <si>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</si>
  <si>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</si>
  <si>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</si>
  <si>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</si>
  <si>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</si>
  <si>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</si>
  <si>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</si>
  <si>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</si>
  <si>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</si>
  <si>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</si>
  <si>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</si>
  <si>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</si>
  <si>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</si>
  <si>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</si>
  <si>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</si>
  <si>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</si>
  <si>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</si>
  <si>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</si>
  <si>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</si>
  <si>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</si>
  <si>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</si>
  <si>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</si>
  <si>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</si>
  <si>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</si>
  <si>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</si>
  <si>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</si>
  <si>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</si>
  <si>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</si>
  <si>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</si>
  <si>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</si>
  <si>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</si>
  <si>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</si>
  <si>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</si>
  <si>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</si>
  <si>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</si>
  <si>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</si>
  <si>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</si>
  <si>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</si>
  <si>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</si>
  <si>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</si>
  <si>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</si>
  <si>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</si>
  <si>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</si>
  <si>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</si>
  <si>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</si>
  <si>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</si>
  <si>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</si>
  <si>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</si>
  <si>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</si>
  <si>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</si>
  <si>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Victoria</t>
  </si>
  <si>
    <t>Melbourne metro.</t>
  </si>
  <si>
    <t>CASINO</t>
  </si>
  <si>
    <t>GAMING MACHINES</t>
  </si>
  <si>
    <t>KENO</t>
  </si>
  <si>
    <t>LOTTERIES</t>
  </si>
  <si>
    <t>TOTAL GAMBLING</t>
  </si>
  <si>
    <t>Sportsbetting</t>
  </si>
  <si>
    <t>Estimated all legal gambling - regulated by State Government
($Million)</t>
  </si>
  <si>
    <t>Estimated annual gambling losses per adult</t>
  </si>
  <si>
    <t>2015/16</t>
  </si>
  <si>
    <t>CPI -Melb</t>
  </si>
  <si>
    <t>2016/17</t>
  </si>
  <si>
    <t>2017/18</t>
  </si>
  <si>
    <t>2018/19</t>
  </si>
  <si>
    <t>GAMING</t>
  </si>
  <si>
    <t>Casino Gaming</t>
  </si>
  <si>
    <t>Gaming Machines &amp; Keno</t>
  </si>
  <si>
    <t>Interactive Gaming (Na)</t>
  </si>
  <si>
    <t>Lotteries &amp; Pools Lotto</t>
  </si>
  <si>
    <t>Minor Gaming</t>
  </si>
  <si>
    <t>Total Gaming</t>
  </si>
  <si>
    <t>Total Legal Gambling</t>
  </si>
  <si>
    <t>2015-16</t>
  </si>
  <si>
    <t>2016-17</t>
  </si>
  <si>
    <r>
      <t xml:space="preserve">Real Government Revenue from Gambling: Victoria
</t>
    </r>
    <r>
      <rPr>
        <sz val="10"/>
        <color rgb="FFFFFF00"/>
        <rFont val="Garamond"/>
        <family val="1"/>
      </rPr>
      <t xml:space="preserve">From the Queensland Government Statistician's Office: http://www.qgso.qld.gov.au/products/reports/aus-gambling-stats/ </t>
    </r>
  </si>
  <si>
    <t>Per cent of total</t>
  </si>
  <si>
    <t>Change</t>
  </si>
  <si>
    <t>2019/20</t>
  </si>
  <si>
    <t>2020/21</t>
  </si>
  <si>
    <t>2021/22</t>
  </si>
  <si>
    <t>Losses ($million)</t>
  </si>
  <si>
    <t>2018-19</t>
  </si>
  <si>
    <t>Real Government Revenue by Category of Gambling: 1991-2019</t>
  </si>
  <si>
    <t>Real Government Revenue by Broad Category of Gambling: 1991-2019</t>
  </si>
  <si>
    <t>Real Government Revenue by Category of Gambling: 2018/19</t>
  </si>
  <si>
    <t>Change in Real Government Revenue by Category of Gambling: 1991-2019</t>
  </si>
  <si>
    <t>WAGERING</t>
  </si>
  <si>
    <t>1999/2000</t>
  </si>
  <si>
    <t>2021-22</t>
  </si>
  <si>
    <t>2022-23</t>
  </si>
  <si>
    <t>2023-24</t>
  </si>
  <si>
    <t>2020-21</t>
  </si>
  <si>
    <t>2022/23</t>
  </si>
  <si>
    <t>2023/24</t>
  </si>
  <si>
    <t>Pop</t>
  </si>
  <si>
    <t>Gaming Machines</t>
  </si>
  <si>
    <t>Keno</t>
  </si>
  <si>
    <t>Lotteries</t>
  </si>
  <si>
    <t>Wagering</t>
  </si>
  <si>
    <t>Total Gambling</t>
  </si>
  <si>
    <t>2024/25</t>
  </si>
  <si>
    <t>…………….Adjusted for inflation ($millions)…………….</t>
  </si>
  <si>
    <t>Gambling Losses - raw figures</t>
  </si>
  <si>
    <t>Nominal Gambling Losses by State: 1975-2024</t>
  </si>
  <si>
    <t>Source: https://view.officeapps.live.com/op/view.aspx?src=https%3A%2F%2Fwww.qgso.qld.gov.au%2Fissues%2F2651%2Ftotal-gambling-expenditure-nominal-value-state-territory-1975-76-2023-24.xlsx&amp;wdOrigin=BROWSELINK</t>
  </si>
  <si>
    <t>— $ million —</t>
  </si>
  <si>
    <t>NSW</t>
  </si>
  <si>
    <t>Vic.</t>
  </si>
  <si>
    <t>Qld</t>
  </si>
  <si>
    <t>SA</t>
  </si>
  <si>
    <t>WA</t>
  </si>
  <si>
    <t>Tas.</t>
  </si>
  <si>
    <t>NT</t>
  </si>
  <si>
    <t>ACT</t>
  </si>
  <si>
    <t>Aust.</t>
  </si>
  <si>
    <t>1975–76</t>
  </si>
  <si>
    <t xml:space="preserve"> U   </t>
  </si>
  <si>
    <t>1976–77</t>
  </si>
  <si>
    <t>1977–78</t>
  </si>
  <si>
    <t>1978–79</t>
  </si>
  <si>
    <t>1979–80</t>
  </si>
  <si>
    <t>1980–81</t>
  </si>
  <si>
    <t>1981–82</t>
  </si>
  <si>
    <t>1982–83</t>
  </si>
  <si>
    <t>1983–84</t>
  </si>
  <si>
    <t>1984–85</t>
  </si>
  <si>
    <t>1985–86</t>
  </si>
  <si>
    <t>1986–87</t>
  </si>
  <si>
    <t>1987–88</t>
  </si>
  <si>
    <t>1988–89</t>
  </si>
  <si>
    <t>1989–90</t>
  </si>
  <si>
    <t>1990–91</t>
  </si>
  <si>
    <t>1991–92</t>
  </si>
  <si>
    <t>1992–93</t>
  </si>
  <si>
    <t>1993–94</t>
  </si>
  <si>
    <t>1994–95</t>
  </si>
  <si>
    <t>1995–96</t>
  </si>
  <si>
    <t>1996–97</t>
  </si>
  <si>
    <t>1997–98</t>
  </si>
  <si>
    <t>1998–99</t>
  </si>
  <si>
    <t>1999–00</t>
  </si>
  <si>
    <t>2000–01</t>
  </si>
  <si>
    <t>2001–02</t>
  </si>
  <si>
    <t>2002–03</t>
  </si>
  <si>
    <t>2003–04</t>
  </si>
  <si>
    <t>2004–05</t>
  </si>
  <si>
    <t>2005–06</t>
  </si>
  <si>
    <t>2006–07</t>
  </si>
  <si>
    <t>2007–08</t>
  </si>
  <si>
    <t>2008–09</t>
  </si>
  <si>
    <t>2009–10</t>
  </si>
  <si>
    <t>2010–11</t>
  </si>
  <si>
    <t>2011–12</t>
  </si>
  <si>
    <t>2012–13</t>
  </si>
  <si>
    <t>2013–14</t>
  </si>
  <si>
    <t>2014–15</t>
  </si>
  <si>
    <t>2015–16</t>
  </si>
  <si>
    <t>2016–17</t>
  </si>
  <si>
    <t>2017–18</t>
  </si>
  <si>
    <t>2018–19</t>
  </si>
  <si>
    <t>2019–20</t>
  </si>
  <si>
    <t>2020–21</t>
  </si>
  <si>
    <t>2021–22</t>
  </si>
  <si>
    <t>2022–23</t>
  </si>
  <si>
    <t>2023–24</t>
  </si>
  <si>
    <t>Losses 25/26 ($Million)</t>
  </si>
  <si>
    <t>Estimated losses to other legal gambling 2025/26
($Million)</t>
  </si>
  <si>
    <t>Adult pop. 2026</t>
  </si>
  <si>
    <t>Losses to EGMs 2025/26 and estimated losses to other forms of gambling 
regulated by the State Government</t>
  </si>
  <si>
    <t>2025/26</t>
  </si>
  <si>
    <t>2026/27</t>
  </si>
  <si>
    <t>2027/28</t>
  </si>
  <si>
    <t>2028/29</t>
  </si>
  <si>
    <r>
      <rPr>
        <sz val="14"/>
        <color theme="3" tint="-0.249977111117893"/>
        <rFont val="Calibri"/>
        <family val="2"/>
        <scheme val="minor"/>
      </rPr>
      <t>Real Change in Losses, by Gambling Type, $millions: 1999/20 to 2024/25</t>
    </r>
    <r>
      <rPr>
        <sz val="13"/>
        <color theme="3" tint="-0.249977111117893"/>
        <rFont val="Calibri"/>
        <family val="2"/>
        <scheme val="minor"/>
      </rPr>
      <t xml:space="preserve">
</t>
    </r>
    <r>
      <rPr>
        <sz val="9"/>
        <color theme="3" tint="-0.249977111117893"/>
        <rFont val="Calibri"/>
        <family val="2"/>
        <scheme val="minor"/>
      </rPr>
      <t>(1999/2000 figures adjusted for inflation to 2022/23 dollars)</t>
    </r>
  </si>
  <si>
    <r>
      <t xml:space="preserve">Changes in Annual Losses by Type of Legal Gambling: Victoria, 1999/00 to 2024/25 </t>
    </r>
    <r>
      <rPr>
        <sz val="8"/>
        <color theme="1"/>
        <rFont val="Calibri"/>
        <family val="2"/>
        <scheme val="minor"/>
      </rPr>
      <t>($millions, adjusted for inflation)</t>
    </r>
  </si>
  <si>
    <t>Losses by Legal Gambling Type: 1989/90 to 2024/25, Victoria</t>
  </si>
  <si>
    <t>Changes in Gambling  Expenditure - per capita and adjusted for inflation: 2002-2025</t>
  </si>
  <si>
    <t>Per cent real decline in losses per person: 2002-2025</t>
  </si>
  <si>
    <t>Losses by Legal Gambling Type: 1989-2024/25, Victoria</t>
  </si>
  <si>
    <r>
      <t>Inflation-adjusted average losses per person</t>
    </r>
    <r>
      <rPr>
        <sz val="9"/>
        <color theme="1"/>
        <rFont val="Calibri"/>
        <family val="2"/>
        <scheme val="minor"/>
      </rPr>
      <t xml:space="preserve"> (adjusted to 2025 dollar values)</t>
    </r>
  </si>
  <si>
    <r>
      <rPr>
        <b/>
        <sz val="9"/>
        <color theme="1"/>
        <rFont val="Calibri"/>
        <family val="2"/>
        <scheme val="minor"/>
      </rPr>
      <t>Source:</t>
    </r>
    <r>
      <rPr>
        <sz val="9"/>
        <color theme="1"/>
        <rFont val="Calibri"/>
        <family val="2"/>
        <scheme val="minor"/>
      </rPr>
      <t xml:space="preserve"> Queensland Government Statistician's Office, Queensland Treasury, Australian gambling statistics, 41st edition, accessed at: </t>
    </r>
    <r>
      <rPr>
        <b/>
        <sz val="9"/>
        <color theme="1"/>
        <rFont val="Calibri"/>
        <family val="2"/>
        <scheme val="minor"/>
      </rPr>
      <t>https://www.qgso.qld.gov.au/statistics/theme/society/gambling/australian-gambling-statistics#current-release-australian-gambling-statistics</t>
    </r>
    <r>
      <rPr>
        <sz val="9"/>
        <color theme="1"/>
        <rFont val="Calibri"/>
        <family val="2"/>
        <scheme val="minor"/>
      </rPr>
      <t xml:space="preserve"> (See tab '5 Total Gambling/Casino etc. Expenditure')</t>
    </r>
  </si>
  <si>
    <r>
      <t>Losses per capita</t>
    </r>
    <r>
      <rPr>
        <sz val="14"/>
        <color theme="3" tint="-0.249977111117893"/>
        <rFont val="Calibri"/>
        <family val="2"/>
        <scheme val="minor"/>
      </rPr>
      <t xml:space="preserve"> </t>
    </r>
    <r>
      <rPr>
        <sz val="9"/>
        <color theme="3" tint="-0.249977111117893"/>
        <rFont val="Calibri"/>
        <family val="2"/>
        <scheme val="minor"/>
      </rPr>
      <t>(2024 dollars)</t>
    </r>
    <r>
      <rPr>
        <b/>
        <sz val="14"/>
        <color theme="3" tint="-0.249977111117893"/>
        <rFont val="Calibri"/>
        <family val="2"/>
        <scheme val="minor"/>
      </rPr>
      <t>: Casino gambling, Victoria, 2002-2025</t>
    </r>
  </si>
  <si>
    <r>
      <t>Losses per capita</t>
    </r>
    <r>
      <rPr>
        <b/>
        <sz val="9"/>
        <color theme="3" tint="-0.249977111117893"/>
        <rFont val="Calibri"/>
        <family val="2"/>
        <scheme val="minor"/>
      </rPr>
      <t xml:space="preserve"> </t>
    </r>
    <r>
      <rPr>
        <sz val="9"/>
        <color theme="3" tint="-0.249977111117893"/>
        <rFont val="Calibri"/>
        <family val="2"/>
        <scheme val="minor"/>
      </rPr>
      <t>(2024 dollars</t>
    </r>
    <r>
      <rPr>
        <sz val="14"/>
        <color theme="3" tint="-0.249977111117893"/>
        <rFont val="Calibri"/>
        <family val="2"/>
        <scheme val="minor"/>
      </rPr>
      <t>)</t>
    </r>
    <r>
      <rPr>
        <b/>
        <sz val="14"/>
        <color theme="3" tint="-0.249977111117893"/>
        <rFont val="Calibri"/>
        <family val="2"/>
        <scheme val="minor"/>
      </rPr>
      <t>: Gambling machine gambling, Victoria, 2002-2025</t>
    </r>
  </si>
  <si>
    <r>
      <t xml:space="preserve">Losses per capita </t>
    </r>
    <r>
      <rPr>
        <sz val="9"/>
        <color theme="3" tint="-0.249977111117893"/>
        <rFont val="Calibri"/>
        <family val="2"/>
        <scheme val="minor"/>
      </rPr>
      <t>(2023 dollars)</t>
    </r>
    <r>
      <rPr>
        <b/>
        <sz val="14"/>
        <color theme="3" tint="-0.249977111117893"/>
        <rFont val="Calibri"/>
        <family val="2"/>
        <scheme val="minor"/>
      </rPr>
      <t>: Wagering, Victoria, 2002-2025</t>
    </r>
  </si>
  <si>
    <r>
      <t>Losses per capita</t>
    </r>
    <r>
      <rPr>
        <sz val="9"/>
        <color theme="3" tint="-0.249977111117893"/>
        <rFont val="Calibri"/>
        <family val="2"/>
        <scheme val="minor"/>
      </rPr>
      <t xml:space="preserve"> (2023 dollars)</t>
    </r>
    <r>
      <rPr>
        <b/>
        <sz val="14"/>
        <color theme="3" tint="-0.249977111117893"/>
        <rFont val="Calibri"/>
        <family val="2"/>
        <scheme val="minor"/>
      </rPr>
      <t>: All of these forms of legal gambling, Victoria, 2002-2025</t>
    </r>
  </si>
  <si>
    <t>Percent change: 1999/20-2024/25</t>
  </si>
  <si>
    <t>Numeric change:
1999/20-2024/25</t>
  </si>
  <si>
    <t>Change: 1999/2000 to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</si>
</sst>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;\-&quot;$&quot;#,##0"/>
    <numFmt numFmtId="7" formatCode="&quot;$&quot;#,##0.00;\-&quot;$&quot;#,##0.00"/>
    <numFmt numFmtId="43" formatCode="_-* #,##0.00_-;\-* #,##0.00_-;_-* &quot;-&quot;??_-;_-@_-"/>
    <numFmt numFmtId="164" formatCode="&quot;$&quot;#,##0"/>
    <numFmt numFmtId="165" formatCode="#,##0.0_ ;\-#,##0.0\ "/>
    <numFmt numFmtId="166" formatCode="#,##0_ ;\-#,##0\ "/>
    <numFmt numFmtId="167" formatCode="#,##0.000"/>
    <numFmt numFmtId="168" formatCode="_-* #,##0.000_-;\-* #,##0.000_-;_-* &quot;-&quot;??_-;_-@_-"/>
    <numFmt numFmtId="169" formatCode="0.0"/>
    <numFmt numFmtId="170" formatCode="#,##0.0"/>
  </numFmts>
  <fonts count="88" x14ac:knownFonts="1">
    <font>
      <sz val="11"/>
      <color theme="1"/>
      <name val="Calibri"/>
      <family val="2"/>
      <scheme val="minor"/>
    </font>
    <font>
      <sz val="16"/>
      <color theme="1"/>
      <name val="Garamond"/>
      <family val="1"/>
    </font>
    <font>
      <sz val="9"/>
      <color theme="1"/>
      <name val="Garamond"/>
      <family val="1"/>
    </font>
    <font>
      <sz val="11"/>
      <color theme="1"/>
      <name val="Garamond"/>
      <family val="1"/>
    </font>
    <font>
      <b/>
      <sz val="9"/>
      <color theme="1"/>
      <name val="Garamond"/>
      <family val="1"/>
    </font>
    <font>
      <sz val="9"/>
      <color theme="0"/>
      <name val="Garamond"/>
      <family val="1"/>
    </font>
    <font>
      <sz val="9.5"/>
      <color theme="1"/>
      <name val="Garamond"/>
      <family val="1"/>
    </font>
    <font>
      <b/>
      <sz val="9.5"/>
      <color theme="1"/>
      <name val="Garamond"/>
      <family val="1"/>
    </font>
    <font>
      <sz val="8"/>
      <color theme="1"/>
      <name val="Garamond"/>
      <family val="1"/>
    </font>
    <font>
      <sz val="7"/>
      <color theme="0"/>
      <name val="Garamond"/>
      <family val="1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color theme="1" tint="0.499984740745262"/>
      <name val="Times New Roman"/>
      <family val="1"/>
    </font>
    <font>
      <sz val="8"/>
      <color theme="1" tint="0.499984740745262"/>
      <name val="Times New Roman"/>
      <family val="1"/>
    </font>
    <font>
      <sz val="8"/>
      <color indexed="18"/>
      <name val="Garamond"/>
      <family val="1"/>
    </font>
    <font>
      <sz val="9"/>
      <name val="Garamond"/>
      <family val="1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0"/>
      <color indexed="81"/>
      <name val="Tahoma"/>
      <family val="2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18"/>
      <name val="Garamond"/>
      <family val="1"/>
    </font>
    <font>
      <sz val="16"/>
      <color theme="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3"/>
      <color theme="3" tint="-0.249977111117893"/>
      <name val="Calibri"/>
      <family val="2"/>
      <scheme val="minor"/>
    </font>
    <font>
      <sz val="9"/>
      <color theme="3" tint="-0.249977111117893"/>
      <name val="Calibri"/>
      <family val="2"/>
      <scheme val="minor"/>
    </font>
    <font>
      <sz val="14"/>
      <color theme="3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FFFF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22"/>
      <color rgb="FFFFFF00"/>
      <name val="Garamond"/>
      <family val="1"/>
    </font>
    <font>
      <b/>
      <sz val="13"/>
      <color rgb="FF006600"/>
      <name val="Calibri"/>
      <family val="2"/>
      <scheme val="minor"/>
    </font>
    <font>
      <sz val="11"/>
      <color rgb="FF006600"/>
      <name val="Calibri"/>
      <family val="2"/>
      <scheme val="minor"/>
    </font>
    <font>
      <sz val="10"/>
      <color rgb="FFFFFF00"/>
      <name val="Garamond"/>
      <family val="1"/>
    </font>
    <font>
      <sz val="9"/>
      <color rgb="FFFFFF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7"/>
      <name val="Calibri"/>
      <family val="2"/>
      <scheme val="minor"/>
    </font>
    <font>
      <sz val="24"/>
      <color rgb="FFFFFF00"/>
      <name val="Garamond"/>
      <family val="1"/>
    </font>
    <font>
      <b/>
      <sz val="15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9"/>
      <color theme="1"/>
      <name val="Cambria"/>
      <family val="2"/>
      <scheme val="major"/>
    </font>
    <font>
      <b/>
      <sz val="14"/>
      <color theme="3" tint="-0.249977111117893"/>
      <name val="Calibri"/>
      <family val="2"/>
      <scheme val="minor"/>
    </font>
    <font>
      <b/>
      <sz val="9"/>
      <color theme="3" tint="-0.249977111117893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9"/>
      <color indexed="18"/>
      <name val="Garamond"/>
      <family val="1"/>
    </font>
    <font>
      <sz val="14"/>
      <color theme="1"/>
      <name val="Garamond"/>
      <family val="1"/>
    </font>
    <font>
      <sz val="8"/>
      <color rgb="FF000000"/>
      <name val="Arial"/>
      <family val="2"/>
    </font>
    <font>
      <sz val="8"/>
      <color rgb="FFFFFF00"/>
      <name val="Arial"/>
      <family val="2"/>
    </font>
    <font>
      <b/>
      <sz val="8"/>
      <color rgb="FFFFFF00"/>
      <name val="Arial"/>
      <family val="2"/>
    </font>
    <font>
      <b/>
      <sz val="8"/>
      <color rgb="FF000000"/>
      <name val="Arial"/>
      <family val="2"/>
    </font>
    <font>
      <sz val="11"/>
      <color theme="0" tint="-0.249977111117893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4" tint="-0.249977111117893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5EFE5"/>
        <bgColor rgb="FF000000"/>
      </patternFill>
    </fill>
  </fills>
  <borders count="21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17"/>
      </top>
      <bottom style="hair">
        <color indexed="17"/>
      </bottom>
      <diagonal/>
    </border>
    <border>
      <left/>
      <right/>
      <top style="thin">
        <color theme="3" tint="-0.499984740745262"/>
      </top>
      <bottom style="thin">
        <color theme="3" tint="-0.499984740745262"/>
      </bottom>
      <diagonal/>
    </border>
  </borders>
  <cellStyleXfs count="239">
    <xf numFmtId="0" fontId="0" fillId="0" borderId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4" fontId="16" fillId="0" borderId="0">
      <alignment horizontal="right"/>
    </xf>
    <xf numFmtId="167" fontId="16" fillId="0" borderId="0">
      <alignment horizontal="right"/>
    </xf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9" fillId="28" borderId="3">
      <alignment horizontal="center" vertical="center"/>
    </xf>
    <xf numFmtId="0" fontId="20" fillId="29" borderId="6" applyNumberFormat="0" applyAlignment="0" applyProtection="0"/>
    <xf numFmtId="0" fontId="20" fillId="29" borderId="6" applyNumberFormat="0" applyAlignment="0" applyProtection="0"/>
    <xf numFmtId="0" fontId="20" fillId="29" borderId="6" applyNumberFormat="0" applyAlignment="0" applyProtection="0"/>
    <xf numFmtId="0" fontId="20" fillId="29" borderId="6" applyNumberFormat="0" applyAlignment="0" applyProtection="0"/>
    <xf numFmtId="0" fontId="21" fillId="30" borderId="7" applyNumberFormat="0" applyAlignment="0" applyProtection="0"/>
    <xf numFmtId="0" fontId="21" fillId="30" borderId="7" applyNumberFormat="0" applyAlignment="0" applyProtection="0"/>
    <xf numFmtId="0" fontId="21" fillId="30" borderId="7" applyNumberFormat="0" applyAlignment="0" applyProtection="0"/>
    <xf numFmtId="0" fontId="21" fillId="30" borderId="7" applyNumberFormat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8" fontId="16" fillId="0" borderId="0">
      <alignment horizontal="right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22" fillId="32" borderId="12" applyNumberFormat="0" applyFont="0" applyAlignment="0" applyProtection="0"/>
    <xf numFmtId="0" fontId="33" fillId="29" borderId="13" applyNumberFormat="0" applyAlignment="0" applyProtection="0"/>
    <xf numFmtId="0" fontId="33" fillId="29" borderId="13" applyNumberFormat="0" applyAlignment="0" applyProtection="0"/>
    <xf numFmtId="0" fontId="33" fillId="29" borderId="13" applyNumberFormat="0" applyAlignment="0" applyProtection="0"/>
    <xf numFmtId="0" fontId="33" fillId="29" borderId="13" applyNumberFormat="0" applyAlignment="0" applyProtection="0"/>
    <xf numFmtId="9" fontId="22" fillId="0" borderId="0" applyFont="0" applyFill="0" applyBorder="0" applyAlignment="0" applyProtection="0"/>
    <xf numFmtId="168" fontId="34" fillId="0" borderId="14">
      <alignment horizontal="center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43" fontId="34" fillId="0" borderId="14">
      <alignment horizontal="right"/>
    </xf>
    <xf numFmtId="0" fontId="22" fillId="36" borderId="0">
      <protection locked="0"/>
    </xf>
    <xf numFmtId="0" fontId="22" fillId="37" borderId="16">
      <alignment horizontal="center" vertical="center"/>
      <protection locked="0"/>
    </xf>
    <xf numFmtId="0" fontId="22" fillId="38" borderId="0">
      <protection locked="0"/>
    </xf>
    <xf numFmtId="0" fontId="42" fillId="37" borderId="0">
      <alignment vertical="center"/>
      <protection locked="0"/>
    </xf>
    <xf numFmtId="0" fontId="42" fillId="0" borderId="0">
      <protection locked="0"/>
    </xf>
    <xf numFmtId="0" fontId="43" fillId="0" borderId="0">
      <protection locked="0"/>
    </xf>
    <xf numFmtId="0" fontId="10" fillId="0" borderId="0"/>
    <xf numFmtId="0" fontId="22" fillId="37" borderId="17">
      <alignment vertical="center"/>
      <protection locked="0"/>
    </xf>
    <xf numFmtId="0" fontId="44" fillId="0" borderId="0">
      <protection locked="0"/>
    </xf>
  </cellStyleXfs>
  <cellXfs count="148">
    <xf numFmtId="0" fontId="0" fillId="0" borderId="0" xfId="0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9" fontId="6" fillId="0" borderId="0" xfId="0" applyNumberFormat="1" applyFont="1" applyAlignment="1">
      <alignment horizontal="right" vertical="center" indent="1"/>
    </xf>
    <xf numFmtId="164" fontId="6" fillId="0" borderId="1" xfId="0" applyNumberFormat="1" applyFont="1" applyBorder="1" applyAlignment="1">
      <alignment horizontal="right" vertical="center" indent="1"/>
    </xf>
    <xf numFmtId="0" fontId="6" fillId="0" borderId="4" xfId="0" applyFont="1" applyBorder="1" applyAlignment="1">
      <alignment vertical="center" wrapText="1"/>
    </xf>
    <xf numFmtId="164" fontId="6" fillId="0" borderId="4" xfId="0" applyNumberFormat="1" applyFont="1" applyBorder="1" applyAlignment="1">
      <alignment horizontal="right" vertical="center" indent="1"/>
    </xf>
    <xf numFmtId="1" fontId="6" fillId="5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7" fillId="6" borderId="3" xfId="0" applyFont="1" applyFill="1" applyBorder="1" applyAlignment="1">
      <alignment vertical="center" wrapText="1"/>
    </xf>
    <xf numFmtId="164" fontId="7" fillId="6" borderId="3" xfId="0" applyNumberFormat="1" applyFont="1" applyFill="1" applyBorder="1" applyAlignment="1">
      <alignment horizontal="right" vertical="center" indent="1"/>
    </xf>
    <xf numFmtId="1" fontId="7" fillId="6" borderId="3" xfId="0" applyNumberFormat="1" applyFont="1" applyFill="1" applyBorder="1" applyAlignment="1">
      <alignment horizontal="center" vertical="center"/>
    </xf>
    <xf numFmtId="0" fontId="38" fillId="0" borderId="0" xfId="173" applyFont="1" applyAlignment="1" applyProtection="1">
      <alignment horizontal="center"/>
      <protection hidden="1"/>
    </xf>
    <xf numFmtId="0" fontId="39" fillId="0" borderId="0" xfId="173" applyFont="1" applyAlignment="1" applyProtection="1">
      <alignment horizontal="center"/>
      <protection hidden="1"/>
    </xf>
    <xf numFmtId="0" fontId="40" fillId="34" borderId="1" xfId="173" applyFont="1" applyFill="1" applyBorder="1" applyAlignment="1" applyProtection="1">
      <alignment horizontal="center" vertical="center" wrapText="1"/>
      <protection hidden="1"/>
    </xf>
    <xf numFmtId="3" fontId="34" fillId="35" borderId="1" xfId="173" applyNumberFormat="1" applyFont="1" applyFill="1" applyBorder="1" applyAlignment="1" applyProtection="1">
      <alignment vertical="center"/>
      <protection hidden="1"/>
    </xf>
    <xf numFmtId="3" fontId="41" fillId="0" borderId="1" xfId="173" applyNumberFormat="1" applyFont="1" applyBorder="1" applyAlignment="1" applyProtection="1">
      <alignment horizontal="right"/>
      <protection hidden="1"/>
    </xf>
    <xf numFmtId="3" fontId="41" fillId="39" borderId="1" xfId="173" applyNumberFormat="1" applyFont="1" applyFill="1" applyBorder="1" applyAlignment="1" applyProtection="1">
      <alignment horizontal="left"/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5" fontId="13" fillId="0" borderId="1" xfId="0" applyNumberFormat="1" applyFont="1" applyBorder="1" applyAlignment="1" applyProtection="1">
      <alignment horizontal="right" vertical="center" indent="1"/>
      <protection hidden="1"/>
    </xf>
    <xf numFmtId="165" fontId="13" fillId="5" borderId="1" xfId="0" applyNumberFormat="1" applyFont="1" applyFill="1" applyBorder="1" applyAlignment="1" applyProtection="1">
      <alignment horizontal="right" vertical="center" indent="1"/>
      <protection hidden="1"/>
    </xf>
    <xf numFmtId="3" fontId="0" fillId="0" borderId="0" xfId="0" applyNumberFormat="1" applyProtection="1">
      <protection hidden="1"/>
    </xf>
    <xf numFmtId="166" fontId="11" fillId="9" borderId="0" xfId="0" applyNumberFormat="1" applyFont="1" applyFill="1" applyAlignment="1" applyProtection="1">
      <alignment horizontal="right" indent="1"/>
      <protection hidden="1"/>
    </xf>
    <xf numFmtId="167" fontId="0" fillId="0" borderId="0" xfId="0" applyNumberFormat="1" applyProtection="1">
      <protection hidden="1"/>
    </xf>
    <xf numFmtId="0" fontId="49" fillId="0" borderId="0" xfId="0" applyFont="1" applyAlignment="1" applyProtection="1">
      <alignment horizontal="center" vertical="center" wrapText="1"/>
      <protection hidden="1"/>
    </xf>
    <xf numFmtId="0" fontId="22" fillId="0" borderId="0" xfId="173" applyProtection="1">
      <protection hidden="1"/>
    </xf>
    <xf numFmtId="0" fontId="34" fillId="0" borderId="0" xfId="173" applyFont="1" applyProtection="1">
      <protection hidden="1"/>
    </xf>
    <xf numFmtId="0" fontId="34" fillId="39" borderId="1" xfId="173" applyFont="1" applyFill="1" applyBorder="1" applyProtection="1">
      <protection hidden="1"/>
    </xf>
    <xf numFmtId="3" fontId="22" fillId="0" borderId="0" xfId="173" applyNumberFormat="1" applyProtection="1">
      <protection hidden="1"/>
    </xf>
    <xf numFmtId="3" fontId="40" fillId="34" borderId="1" xfId="173" applyNumberFormat="1" applyFont="1" applyFill="1" applyBorder="1" applyAlignment="1" applyProtection="1">
      <alignment horizontal="center" vertical="center" wrapText="1"/>
      <protection hidden="1"/>
    </xf>
    <xf numFmtId="3" fontId="50" fillId="0" borderId="1" xfId="173" applyNumberFormat="1" applyFont="1" applyBorder="1" applyAlignment="1" applyProtection="1">
      <alignment horizontal="right" vertical="center" wrapText="1" indent="2"/>
      <protection hidden="1"/>
    </xf>
    <xf numFmtId="165" fontId="11" fillId="9" borderId="0" xfId="0" applyNumberFormat="1" applyFont="1" applyFill="1" applyAlignment="1" applyProtection="1">
      <alignment horizontal="right" indent="1"/>
      <protection hidden="1"/>
    </xf>
    <xf numFmtId="169" fontId="13" fillId="33" borderId="1" xfId="0" applyNumberFormat="1" applyFont="1" applyFill="1" applyBorder="1" applyAlignment="1" applyProtection="1">
      <alignment horizontal="right" vertical="center" indent="1"/>
      <protection hidden="1"/>
    </xf>
    <xf numFmtId="0" fontId="52" fillId="0" borderId="1" xfId="0" applyFont="1" applyBorder="1" applyAlignment="1" applyProtection="1">
      <alignment horizontal="left" vertical="center"/>
      <protection hidden="1"/>
    </xf>
    <xf numFmtId="0" fontId="34" fillId="0" borderId="19" xfId="0" applyFont="1" applyBorder="1" applyAlignment="1" applyProtection="1">
      <alignment horizontal="center" vertical="center"/>
      <protection hidden="1"/>
    </xf>
    <xf numFmtId="0" fontId="34" fillId="44" borderId="19" xfId="0" applyFont="1" applyFill="1" applyBorder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textRotation="90"/>
      <protection hidden="1"/>
    </xf>
    <xf numFmtId="0" fontId="58" fillId="46" borderId="0" xfId="0" applyFont="1" applyFill="1" applyAlignment="1" applyProtection="1">
      <alignment vertical="center" wrapText="1"/>
      <protection hidden="1"/>
    </xf>
    <xf numFmtId="0" fontId="59" fillId="46" borderId="0" xfId="0" applyFont="1" applyFill="1" applyAlignment="1" applyProtection="1">
      <alignment horizontal="center" vertical="center" wrapText="1"/>
      <protection hidden="1"/>
    </xf>
    <xf numFmtId="0" fontId="59" fillId="9" borderId="0" xfId="0" applyFont="1" applyFill="1" applyAlignment="1" applyProtection="1">
      <alignment horizontal="center" vertical="center" wrapText="1"/>
      <protection hidden="1"/>
    </xf>
    <xf numFmtId="0" fontId="60" fillId="0" borderId="0" xfId="0" applyFont="1" applyProtection="1">
      <protection hidden="1"/>
    </xf>
    <xf numFmtId="164" fontId="13" fillId="0" borderId="1" xfId="0" applyNumberFormat="1" applyFont="1" applyBorder="1" applyAlignment="1" applyProtection="1">
      <alignment horizontal="right" vertical="center" indent="1"/>
      <protection hidden="1"/>
    </xf>
    <xf numFmtId="7" fontId="11" fillId="9" borderId="0" xfId="0" applyNumberFormat="1" applyFont="1" applyFill="1" applyAlignment="1" applyProtection="1">
      <alignment horizontal="right" indent="1"/>
      <protection hidden="1"/>
    </xf>
    <xf numFmtId="169" fontId="50" fillId="0" borderId="1" xfId="173" applyNumberFormat="1" applyFont="1" applyBorder="1" applyAlignment="1" applyProtection="1">
      <alignment horizontal="right" vertical="center" wrapText="1" indent="2"/>
      <protection hidden="1"/>
    </xf>
    <xf numFmtId="169" fontId="50" fillId="42" borderId="1" xfId="173" applyNumberFormat="1" applyFont="1" applyFill="1" applyBorder="1" applyAlignment="1" applyProtection="1">
      <alignment horizontal="right" vertical="center" wrapText="1" indent="2"/>
      <protection hidden="1"/>
    </xf>
    <xf numFmtId="0" fontId="61" fillId="0" borderId="0" xfId="0" applyFont="1" applyProtection="1">
      <protection hidden="1"/>
    </xf>
    <xf numFmtId="0" fontId="65" fillId="40" borderId="0" xfId="0" applyFont="1" applyFill="1" applyProtection="1">
      <protection hidden="1"/>
    </xf>
    <xf numFmtId="0" fontId="62" fillId="0" borderId="0" xfId="0" applyFont="1" applyProtection="1">
      <protection hidden="1"/>
    </xf>
    <xf numFmtId="0" fontId="49" fillId="42" borderId="0" xfId="0" applyFont="1" applyFill="1" applyAlignment="1" applyProtection="1">
      <alignment horizontal="center" vertical="center" wrapText="1"/>
      <protection hidden="1"/>
    </xf>
    <xf numFmtId="3" fontId="48" fillId="0" borderId="1" xfId="0" applyNumberFormat="1" applyFont="1" applyBorder="1" applyAlignment="1" applyProtection="1">
      <alignment horizontal="left" vertical="center"/>
      <protection hidden="1"/>
    </xf>
    <xf numFmtId="3" fontId="14" fillId="0" borderId="2" xfId="0" applyNumberFormat="1" applyFont="1" applyBorder="1" applyAlignment="1" applyProtection="1">
      <alignment horizontal="center" vertical="center"/>
      <protection hidden="1"/>
    </xf>
    <xf numFmtId="3" fontId="64" fillId="0" borderId="2" xfId="0" applyNumberFormat="1" applyFont="1" applyBorder="1" applyAlignment="1" applyProtection="1">
      <alignment horizontal="center" vertical="center"/>
      <protection hidden="1"/>
    </xf>
    <xf numFmtId="0" fontId="66" fillId="33" borderId="0" xfId="0" applyFont="1" applyFill="1" applyAlignment="1" applyProtection="1">
      <alignment vertical="center"/>
      <protection hidden="1"/>
    </xf>
    <xf numFmtId="0" fontId="67" fillId="33" borderId="0" xfId="0" applyFont="1" applyFill="1" applyProtection="1">
      <protection hidden="1"/>
    </xf>
    <xf numFmtId="3" fontId="14" fillId="0" borderId="1" xfId="0" applyNumberFormat="1" applyFont="1" applyBorder="1" applyAlignment="1" applyProtection="1">
      <alignment horizontal="center" vertical="center"/>
      <protection hidden="1"/>
    </xf>
    <xf numFmtId="3" fontId="64" fillId="0" borderId="1" xfId="0" applyNumberFormat="1" applyFont="1" applyBorder="1" applyAlignment="1" applyProtection="1">
      <alignment horizontal="center" vertical="center"/>
      <protection hidden="1"/>
    </xf>
    <xf numFmtId="0" fontId="49" fillId="0" borderId="0" xfId="0" applyFont="1" applyProtection="1">
      <protection hidden="1"/>
    </xf>
    <xf numFmtId="3" fontId="49" fillId="0" borderId="0" xfId="0" applyNumberFormat="1" applyFont="1" applyProtection="1">
      <protection hidden="1"/>
    </xf>
    <xf numFmtId="0" fontId="66" fillId="33" borderId="0" xfId="0" applyFont="1" applyFill="1" applyAlignment="1" applyProtection="1">
      <alignment vertical="top"/>
      <protection hidden="1"/>
    </xf>
    <xf numFmtId="3" fontId="48" fillId="8" borderId="1" xfId="0" applyNumberFormat="1" applyFont="1" applyFill="1" applyBorder="1" applyAlignment="1" applyProtection="1">
      <alignment horizontal="left" vertical="center"/>
      <protection hidden="1"/>
    </xf>
    <xf numFmtId="3" fontId="14" fillId="8" borderId="1" xfId="0" applyNumberFormat="1" applyFont="1" applyFill="1" applyBorder="1" applyAlignment="1" applyProtection="1">
      <alignment horizontal="center" vertical="center"/>
      <protection hidden="1"/>
    </xf>
    <xf numFmtId="3" fontId="64" fillId="8" borderId="1" xfId="0" applyNumberFormat="1" applyFont="1" applyFill="1" applyBorder="1" applyAlignment="1" applyProtection="1">
      <alignment horizontal="center" vertical="center"/>
      <protection hidden="1"/>
    </xf>
    <xf numFmtId="3" fontId="14" fillId="8" borderId="2" xfId="0" applyNumberFormat="1" applyFont="1" applyFill="1" applyBorder="1" applyAlignment="1" applyProtection="1">
      <alignment horizontal="center" vertical="center"/>
      <protection hidden="1"/>
    </xf>
    <xf numFmtId="170" fontId="14" fillId="47" borderId="20" xfId="0" applyNumberFormat="1" applyFont="1" applyFill="1" applyBorder="1" applyAlignment="1" applyProtection="1">
      <alignment horizontal="center" vertical="center"/>
      <protection hidden="1"/>
    </xf>
    <xf numFmtId="170" fontId="14" fillId="49" borderId="20" xfId="0" applyNumberFormat="1" applyFont="1" applyFill="1" applyBorder="1" applyAlignment="1" applyProtection="1">
      <alignment horizontal="center" vertical="center"/>
      <protection hidden="1"/>
    </xf>
    <xf numFmtId="0" fontId="69" fillId="9" borderId="20" xfId="0" applyFont="1" applyFill="1" applyBorder="1" applyProtection="1">
      <protection hidden="1"/>
    </xf>
    <xf numFmtId="0" fontId="69" fillId="48" borderId="20" xfId="0" applyFont="1" applyFill="1" applyBorder="1" applyProtection="1">
      <protection hidden="1"/>
    </xf>
    <xf numFmtId="170" fontId="0" fillId="0" borderId="0" xfId="0" applyNumberFormat="1" applyProtection="1">
      <protection hidden="1"/>
    </xf>
    <xf numFmtId="5" fontId="0" fillId="0" borderId="0" xfId="0" applyNumberFormat="1" applyProtection="1">
      <protection hidden="1"/>
    </xf>
    <xf numFmtId="3" fontId="48" fillId="0" borderId="1" xfId="0" quotePrefix="1" applyNumberFormat="1" applyFont="1" applyBorder="1" applyAlignment="1" applyProtection="1">
      <alignment horizontal="left" vertical="center"/>
      <protection hidden="1"/>
    </xf>
    <xf numFmtId="0" fontId="49" fillId="50" borderId="0" xfId="0" applyFont="1" applyFill="1" applyAlignment="1" applyProtection="1">
      <alignment horizontal="center" vertical="center" wrapText="1"/>
      <protection hidden="1"/>
    </xf>
    <xf numFmtId="164" fontId="0" fillId="0" borderId="0" xfId="0" applyNumberFormat="1" applyProtection="1">
      <protection hidden="1"/>
    </xf>
    <xf numFmtId="0" fontId="0" fillId="0" borderId="0" xfId="0" applyAlignment="1" applyProtection="1">
      <alignment horizontal="center"/>
      <protection hidden="1"/>
    </xf>
    <xf numFmtId="3" fontId="53" fillId="45" borderId="1" xfId="0" applyNumberFormat="1" applyFont="1" applyFill="1" applyBorder="1" applyAlignment="1" applyProtection="1">
      <alignment horizontal="right" vertical="center"/>
      <protection hidden="1"/>
    </xf>
    <xf numFmtId="0" fontId="42" fillId="0" borderId="5" xfId="0" applyFont="1" applyBorder="1" applyAlignment="1" applyProtection="1">
      <alignment horizontal="center" vertical="center" wrapText="1"/>
      <protection hidden="1"/>
    </xf>
    <xf numFmtId="0" fontId="71" fillId="41" borderId="5" xfId="0" applyFont="1" applyFill="1" applyBorder="1" applyAlignment="1" applyProtection="1">
      <alignment horizontal="center" vertical="center" wrapText="1"/>
      <protection hidden="1"/>
    </xf>
    <xf numFmtId="0" fontId="71" fillId="0" borderId="5" xfId="0" applyFont="1" applyBorder="1" applyAlignment="1" applyProtection="1">
      <alignment horizontal="center" vertical="center" wrapText="1"/>
      <protection hidden="1"/>
    </xf>
    <xf numFmtId="0" fontId="47" fillId="7" borderId="18" xfId="0" applyFont="1" applyFill="1" applyBorder="1" applyAlignment="1" applyProtection="1">
      <alignment horizontal="center" vertical="center" wrapText="1"/>
      <protection hidden="1"/>
    </xf>
    <xf numFmtId="0" fontId="42" fillId="7" borderId="18" xfId="0" applyFont="1" applyFill="1" applyBorder="1" applyAlignment="1" applyProtection="1">
      <alignment horizontal="center" vertical="center"/>
      <protection hidden="1"/>
    </xf>
    <xf numFmtId="3" fontId="48" fillId="0" borderId="0" xfId="0" applyNumberFormat="1" applyFont="1" applyAlignment="1" applyProtection="1">
      <alignment horizontal="left" vertical="center"/>
      <protection hidden="1"/>
    </xf>
    <xf numFmtId="3" fontId="14" fillId="0" borderId="0" xfId="0" applyNumberFormat="1" applyFont="1" applyAlignment="1" applyProtection="1">
      <alignment horizontal="right" vertical="center" indent="1"/>
      <protection hidden="1"/>
    </xf>
    <xf numFmtId="3" fontId="14" fillId="43" borderId="0" xfId="0" applyNumberFormat="1" applyFont="1" applyFill="1" applyAlignment="1" applyProtection="1">
      <alignment horizontal="right" vertical="center" indent="1"/>
      <protection hidden="1"/>
    </xf>
    <xf numFmtId="3" fontId="14" fillId="0" borderId="1" xfId="0" applyNumberFormat="1" applyFont="1" applyBorder="1" applyAlignment="1" applyProtection="1">
      <alignment horizontal="right" vertical="center" indent="1"/>
      <protection hidden="1"/>
    </xf>
    <xf numFmtId="3" fontId="70" fillId="0" borderId="4" xfId="0" quotePrefix="1" applyNumberFormat="1" applyFont="1" applyBorder="1" applyAlignment="1" applyProtection="1">
      <alignment horizontal="left" vertical="center"/>
      <protection hidden="1"/>
    </xf>
    <xf numFmtId="3" fontId="48" fillId="8" borderId="1" xfId="0" quotePrefix="1" applyNumberFormat="1" applyFont="1" applyFill="1" applyBorder="1" applyAlignment="1" applyProtection="1">
      <alignment horizontal="left" vertical="center"/>
      <protection hidden="1"/>
    </xf>
    <xf numFmtId="3" fontId="64" fillId="0" borderId="0" xfId="0" applyNumberFormat="1" applyFont="1" applyAlignment="1">
      <alignment horizontal="center"/>
    </xf>
    <xf numFmtId="0" fontId="75" fillId="0" borderId="0" xfId="0" applyFont="1"/>
    <xf numFmtId="0" fontId="12" fillId="44" borderId="17" xfId="0" applyFont="1" applyFill="1" applyBorder="1"/>
    <xf numFmtId="1" fontId="76" fillId="44" borderId="17" xfId="0" applyNumberFormat="1" applyFont="1" applyFill="1" applyBorder="1" applyAlignment="1">
      <alignment horizontal="center"/>
    </xf>
    <xf numFmtId="3" fontId="64" fillId="0" borderId="1" xfId="0" applyNumberFormat="1" applyFont="1" applyBorder="1" applyAlignment="1">
      <alignment horizontal="center"/>
    </xf>
    <xf numFmtId="0" fontId="52" fillId="0" borderId="0" xfId="0" applyFont="1" applyAlignment="1">
      <alignment horizontal="center"/>
    </xf>
    <xf numFmtId="0" fontId="52" fillId="0" borderId="1" xfId="0" applyFont="1" applyBorder="1" applyAlignment="1">
      <alignment horizontal="center"/>
    </xf>
    <xf numFmtId="0" fontId="77" fillId="0" borderId="0" xfId="0" applyFont="1" applyProtection="1">
      <protection hidden="1"/>
    </xf>
    <xf numFmtId="0" fontId="74" fillId="0" borderId="0" xfId="0" applyFont="1" applyAlignment="1" applyProtection="1">
      <alignment horizontal="center" vertical="center" wrapText="1"/>
      <protection hidden="1"/>
    </xf>
    <xf numFmtId="7" fontId="79" fillId="9" borderId="0" xfId="0" applyNumberFormat="1" applyFont="1" applyFill="1" applyAlignment="1" applyProtection="1">
      <alignment horizontal="right" indent="1"/>
      <protection hidden="1"/>
    </xf>
    <xf numFmtId="1" fontId="0" fillId="0" borderId="0" xfId="0" applyNumberFormat="1" applyProtection="1">
      <protection hidden="1"/>
    </xf>
    <xf numFmtId="3" fontId="53" fillId="0" borderId="1" xfId="0" applyNumberFormat="1" applyFont="1" applyBorder="1" applyAlignment="1" applyProtection="1">
      <alignment horizontal="right" vertical="center"/>
      <protection hidden="1"/>
    </xf>
    <xf numFmtId="0" fontId="79" fillId="9" borderId="0" xfId="0" applyFont="1" applyFill="1" applyProtection="1">
      <protection hidden="1"/>
    </xf>
    <xf numFmtId="0" fontId="80" fillId="0" borderId="0" xfId="0" applyFont="1" applyProtection="1">
      <protection hidden="1"/>
    </xf>
    <xf numFmtId="0" fontId="40" fillId="50" borderId="1" xfId="173" applyFont="1" applyFill="1" applyBorder="1" applyAlignment="1" applyProtection="1">
      <alignment horizontal="center" vertical="center" wrapText="1"/>
      <protection hidden="1"/>
    </xf>
    <xf numFmtId="3" fontId="81" fillId="39" borderId="1" xfId="173" applyNumberFormat="1" applyFont="1" applyFill="1" applyBorder="1" applyAlignment="1" applyProtection="1">
      <alignment horizontal="right" vertical="center" wrapText="1" indent="2"/>
      <protection hidden="1"/>
    </xf>
    <xf numFmtId="3" fontId="50" fillId="42" borderId="1" xfId="173" applyNumberFormat="1" applyFont="1" applyFill="1" applyBorder="1" applyAlignment="1" applyProtection="1">
      <alignment horizontal="right" vertical="center" wrapText="1" indent="2"/>
      <protection hidden="1"/>
    </xf>
    <xf numFmtId="0" fontId="82" fillId="0" borderId="0" xfId="0" applyFont="1"/>
    <xf numFmtId="0" fontId="49" fillId="0" borderId="0" xfId="0" applyFont="1"/>
    <xf numFmtId="0" fontId="83" fillId="52" borderId="0" xfId="0" applyFont="1" applyFill="1" applyAlignment="1">
      <alignment horizontal="center"/>
    </xf>
    <xf numFmtId="0" fontId="84" fillId="53" borderId="0" xfId="0" applyFont="1" applyFill="1" applyAlignment="1">
      <alignment horizontal="center"/>
    </xf>
    <xf numFmtId="0" fontId="85" fillId="53" borderId="0" xfId="0" applyFont="1" applyFill="1" applyAlignment="1">
      <alignment horizontal="center"/>
    </xf>
    <xf numFmtId="0" fontId="86" fillId="54" borderId="0" xfId="0" applyFont="1" applyFill="1" applyAlignment="1">
      <alignment horizontal="left"/>
    </xf>
    <xf numFmtId="3" fontId="83" fillId="54" borderId="0" xfId="0" applyNumberFormat="1" applyFont="1" applyFill="1" applyAlignment="1">
      <alignment horizontal="right" indent="2"/>
    </xf>
    <xf numFmtId="0" fontId="86" fillId="55" borderId="0" xfId="0" applyFont="1" applyFill="1" applyAlignment="1">
      <alignment horizontal="left"/>
    </xf>
    <xf numFmtId="3" fontId="83" fillId="55" borderId="0" xfId="0" applyNumberFormat="1" applyFont="1" applyFill="1" applyAlignment="1">
      <alignment horizontal="right" indent="2"/>
    </xf>
    <xf numFmtId="0" fontId="73" fillId="0" borderId="0" xfId="0" applyFont="1" applyAlignment="1" applyProtection="1">
      <alignment vertical="center"/>
      <protection hidden="1"/>
    </xf>
    <xf numFmtId="169" fontId="34" fillId="44" borderId="19" xfId="0" applyNumberFormat="1" applyFont="1" applyFill="1" applyBorder="1" applyAlignment="1" applyProtection="1">
      <alignment horizontal="center" vertical="center"/>
      <protection hidden="1"/>
    </xf>
    <xf numFmtId="169" fontId="34" fillId="0" borderId="19" xfId="0" applyNumberFormat="1" applyFont="1" applyBorder="1" applyAlignment="1" applyProtection="1">
      <alignment horizontal="center" vertical="center"/>
      <protection hidden="1"/>
    </xf>
    <xf numFmtId="1" fontId="87" fillId="0" borderId="0" xfId="0" applyNumberFormat="1" applyFont="1" applyProtection="1">
      <protection hidden="1"/>
    </xf>
    <xf numFmtId="0" fontId="64" fillId="0" borderId="0" xfId="0" applyFont="1" applyAlignment="1" applyProtection="1">
      <alignment horizontal="center" wrapText="1"/>
      <protection hidden="1"/>
    </xf>
    <xf numFmtId="0" fontId="72" fillId="40" borderId="0" xfId="0" applyFont="1" applyFill="1" applyAlignment="1" applyProtection="1">
      <alignment horizontal="center" vertical="center"/>
      <protection hidden="1"/>
    </xf>
    <xf numFmtId="0" fontId="57" fillId="0" borderId="0" xfId="0" applyFont="1" applyAlignment="1" applyProtection="1">
      <alignment horizontal="center" vertical="center"/>
      <protection hidden="1"/>
    </xf>
    <xf numFmtId="0" fontId="12" fillId="44" borderId="0" xfId="0" applyFont="1" applyFill="1" applyAlignment="1" applyProtection="1">
      <alignment horizontal="center" vertical="center"/>
      <protection hidden="1"/>
    </xf>
    <xf numFmtId="0" fontId="12" fillId="45" borderId="0" xfId="0" applyFont="1" applyFill="1" applyAlignment="1" applyProtection="1">
      <alignment horizontal="center" vertical="center"/>
      <protection hidden="1"/>
    </xf>
    <xf numFmtId="0" fontId="54" fillId="0" borderId="0" xfId="0" applyFont="1" applyAlignment="1" applyProtection="1">
      <alignment horizontal="center" vertical="top" wrapText="1"/>
      <protection hidden="1"/>
    </xf>
    <xf numFmtId="0" fontId="54" fillId="0" borderId="0" xfId="0" applyFont="1" applyAlignment="1" applyProtection="1">
      <alignment horizontal="center" vertical="top"/>
      <protection hidden="1"/>
    </xf>
    <xf numFmtId="0" fontId="70" fillId="34" borderId="0" xfId="0" applyFont="1" applyFill="1" applyAlignment="1" applyProtection="1">
      <alignment horizontal="center" vertical="center"/>
      <protection hidden="1"/>
    </xf>
    <xf numFmtId="0" fontId="73" fillId="0" borderId="0" xfId="0" applyFont="1" applyAlignment="1" applyProtection="1">
      <alignment horizontal="center" vertical="center"/>
      <protection hidden="1"/>
    </xf>
    <xf numFmtId="0" fontId="59" fillId="46" borderId="0" xfId="0" applyFont="1" applyFill="1" applyAlignment="1" applyProtection="1">
      <alignment horizontal="center" vertical="center" wrapText="1"/>
      <protection hidden="1"/>
    </xf>
    <xf numFmtId="0" fontId="59" fillId="9" borderId="0" xfId="0" applyFont="1" applyFill="1" applyAlignment="1" applyProtection="1">
      <alignment horizontal="center" vertical="center" wrapText="1"/>
      <protection hidden="1"/>
    </xf>
    <xf numFmtId="0" fontId="72" fillId="51" borderId="0" xfId="0" applyFont="1" applyFill="1" applyAlignment="1" applyProtection="1">
      <alignment horizontal="center" vertical="top"/>
      <protection hidden="1"/>
    </xf>
    <xf numFmtId="0" fontId="57" fillId="0" borderId="0" xfId="0" applyFont="1" applyAlignment="1">
      <alignment horizontal="center"/>
    </xf>
    <xf numFmtId="0" fontId="5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1" fillId="46" borderId="0" xfId="173" applyFont="1" applyFill="1" applyAlignment="1" applyProtection="1">
      <alignment horizontal="center" vertical="center" wrapText="1"/>
      <protection hidden="1"/>
    </xf>
    <xf numFmtId="0" fontId="34" fillId="0" borderId="2" xfId="173" applyFont="1" applyBorder="1" applyAlignment="1" applyProtection="1">
      <alignment horizontal="center"/>
      <protection hidden="1"/>
    </xf>
    <xf numFmtId="0" fontId="83" fillId="52" borderId="0" xfId="0" applyFont="1" applyFill="1" applyAlignment="1">
      <alignment horizontal="center"/>
    </xf>
    <xf numFmtId="0" fontId="65" fillId="40" borderId="0" xfId="0" applyFont="1" applyFill="1" applyAlignment="1" applyProtection="1">
      <alignment horizontal="center" wrapText="1"/>
      <protection hidden="1"/>
    </xf>
    <xf numFmtId="0" fontId="65" fillId="40" borderId="0" xfId="0" applyFont="1" applyFill="1" applyAlignment="1" applyProtection="1">
      <alignment horizontal="center"/>
      <protection hidden="1"/>
    </xf>
    <xf numFmtId="0" fontId="63" fillId="0" borderId="0" xfId="0" applyFont="1" applyAlignment="1" applyProtection="1">
      <alignment horizontal="center"/>
      <protection hidden="1"/>
    </xf>
  </cellXfs>
  <cellStyles count="239">
    <cellStyle name="20% - Accent1 2" xfId="1" xr:uid="{00000000-0005-0000-0000-000000000000}"/>
    <cellStyle name="20% - Accent1 2 2" xfId="2" xr:uid="{00000000-0005-0000-0000-000001000000}"/>
    <cellStyle name="20% - Accent1 3" xfId="3" xr:uid="{00000000-0005-0000-0000-000002000000}"/>
    <cellStyle name="20% - Accent1 4" xfId="4" xr:uid="{00000000-0005-0000-0000-000003000000}"/>
    <cellStyle name="20% - Accent1 5" xfId="5" xr:uid="{00000000-0005-0000-0000-000004000000}"/>
    <cellStyle name="20% - Accent2 2" xfId="6" xr:uid="{00000000-0005-0000-0000-000005000000}"/>
    <cellStyle name="20% - Accent2 2 2" xfId="7" xr:uid="{00000000-0005-0000-0000-000006000000}"/>
    <cellStyle name="20% - Accent2 3" xfId="8" xr:uid="{00000000-0005-0000-0000-000007000000}"/>
    <cellStyle name="20% - Accent2 4" xfId="9" xr:uid="{00000000-0005-0000-0000-000008000000}"/>
    <cellStyle name="20% - Accent2 5" xfId="10" xr:uid="{00000000-0005-0000-0000-000009000000}"/>
    <cellStyle name="20% - Accent3 2" xfId="11" xr:uid="{00000000-0005-0000-0000-00000A000000}"/>
    <cellStyle name="20% - Accent3 2 2" xfId="12" xr:uid="{00000000-0005-0000-0000-00000B000000}"/>
    <cellStyle name="20% - Accent3 3" xfId="13" xr:uid="{00000000-0005-0000-0000-00000C000000}"/>
    <cellStyle name="20% - Accent3 4" xfId="14" xr:uid="{00000000-0005-0000-0000-00000D000000}"/>
    <cellStyle name="20% - Accent3 5" xfId="15" xr:uid="{00000000-0005-0000-0000-00000E000000}"/>
    <cellStyle name="20% - Accent4 2" xfId="16" xr:uid="{00000000-0005-0000-0000-00000F000000}"/>
    <cellStyle name="20% - Accent4 2 2" xfId="17" xr:uid="{00000000-0005-0000-0000-000010000000}"/>
    <cellStyle name="20% - Accent4 3" xfId="18" xr:uid="{00000000-0005-0000-0000-000011000000}"/>
    <cellStyle name="20% - Accent4 4" xfId="19" xr:uid="{00000000-0005-0000-0000-000012000000}"/>
    <cellStyle name="20% - Accent4 5" xfId="20" xr:uid="{00000000-0005-0000-0000-000013000000}"/>
    <cellStyle name="20% - Accent5 2" xfId="21" xr:uid="{00000000-0005-0000-0000-000014000000}"/>
    <cellStyle name="20% - Accent5 2 2" xfId="22" xr:uid="{00000000-0005-0000-0000-000015000000}"/>
    <cellStyle name="20% - Accent5 3" xfId="23" xr:uid="{00000000-0005-0000-0000-000016000000}"/>
    <cellStyle name="20% - Accent5 4" xfId="24" xr:uid="{00000000-0005-0000-0000-000017000000}"/>
    <cellStyle name="20% - Accent5 5" xfId="25" xr:uid="{00000000-0005-0000-0000-000018000000}"/>
    <cellStyle name="20% - Accent6 2" xfId="26" xr:uid="{00000000-0005-0000-0000-000019000000}"/>
    <cellStyle name="20% - Accent6 2 2" xfId="27" xr:uid="{00000000-0005-0000-0000-00001A000000}"/>
    <cellStyle name="20% - Accent6 3" xfId="28" xr:uid="{00000000-0005-0000-0000-00001B000000}"/>
    <cellStyle name="20% - Accent6 4" xfId="29" xr:uid="{00000000-0005-0000-0000-00001C000000}"/>
    <cellStyle name="20% - Accent6 5" xfId="30" xr:uid="{00000000-0005-0000-0000-00001D000000}"/>
    <cellStyle name="2DC" xfId="31" xr:uid="{00000000-0005-0000-0000-00001E000000}"/>
    <cellStyle name="3DC" xfId="32" xr:uid="{00000000-0005-0000-0000-00001F000000}"/>
    <cellStyle name="40% - Accent1 2" xfId="33" xr:uid="{00000000-0005-0000-0000-000020000000}"/>
    <cellStyle name="40% - Accent1 2 2" xfId="34" xr:uid="{00000000-0005-0000-0000-000021000000}"/>
    <cellStyle name="40% - Accent1 3" xfId="35" xr:uid="{00000000-0005-0000-0000-000022000000}"/>
    <cellStyle name="40% - Accent1 4" xfId="36" xr:uid="{00000000-0005-0000-0000-000023000000}"/>
    <cellStyle name="40% - Accent1 5" xfId="37" xr:uid="{00000000-0005-0000-0000-000024000000}"/>
    <cellStyle name="40% - Accent2 2" xfId="38" xr:uid="{00000000-0005-0000-0000-000025000000}"/>
    <cellStyle name="40% - Accent2 2 2" xfId="39" xr:uid="{00000000-0005-0000-0000-000026000000}"/>
    <cellStyle name="40% - Accent2 3" xfId="40" xr:uid="{00000000-0005-0000-0000-000027000000}"/>
    <cellStyle name="40% - Accent2 4" xfId="41" xr:uid="{00000000-0005-0000-0000-000028000000}"/>
    <cellStyle name="40% - Accent2 5" xfId="42" xr:uid="{00000000-0005-0000-0000-000029000000}"/>
    <cellStyle name="40% - Accent3 2" xfId="43" xr:uid="{00000000-0005-0000-0000-00002A000000}"/>
    <cellStyle name="40% - Accent3 2 2" xfId="44" xr:uid="{00000000-0005-0000-0000-00002B000000}"/>
    <cellStyle name="40% - Accent3 3" xfId="45" xr:uid="{00000000-0005-0000-0000-00002C000000}"/>
    <cellStyle name="40% - Accent3 4" xfId="46" xr:uid="{00000000-0005-0000-0000-00002D000000}"/>
    <cellStyle name="40% - Accent3 5" xfId="47" xr:uid="{00000000-0005-0000-0000-00002E000000}"/>
    <cellStyle name="40% - Accent4 2" xfId="48" xr:uid="{00000000-0005-0000-0000-00002F000000}"/>
    <cellStyle name="40% - Accent4 2 2" xfId="49" xr:uid="{00000000-0005-0000-0000-000030000000}"/>
    <cellStyle name="40% - Accent4 3" xfId="50" xr:uid="{00000000-0005-0000-0000-000031000000}"/>
    <cellStyle name="40% - Accent4 4" xfId="51" xr:uid="{00000000-0005-0000-0000-000032000000}"/>
    <cellStyle name="40% - Accent4 5" xfId="52" xr:uid="{00000000-0005-0000-0000-000033000000}"/>
    <cellStyle name="40% - Accent5 2" xfId="53" xr:uid="{00000000-0005-0000-0000-000034000000}"/>
    <cellStyle name="40% - Accent5 2 2" xfId="54" xr:uid="{00000000-0005-0000-0000-000035000000}"/>
    <cellStyle name="40% - Accent5 3" xfId="55" xr:uid="{00000000-0005-0000-0000-000036000000}"/>
    <cellStyle name="40% - Accent5 4" xfId="56" xr:uid="{00000000-0005-0000-0000-000037000000}"/>
    <cellStyle name="40% - Accent5 5" xfId="57" xr:uid="{00000000-0005-0000-0000-000038000000}"/>
    <cellStyle name="40% - Accent6 2" xfId="58" xr:uid="{00000000-0005-0000-0000-000039000000}"/>
    <cellStyle name="40% - Accent6 2 2" xfId="59" xr:uid="{00000000-0005-0000-0000-00003A000000}"/>
    <cellStyle name="40% - Accent6 3" xfId="60" xr:uid="{00000000-0005-0000-0000-00003B000000}"/>
    <cellStyle name="40% - Accent6 4" xfId="61" xr:uid="{00000000-0005-0000-0000-00003C000000}"/>
    <cellStyle name="40% - Accent6 5" xfId="62" xr:uid="{00000000-0005-0000-0000-00003D000000}"/>
    <cellStyle name="60% - Accent1 2" xfId="63" xr:uid="{00000000-0005-0000-0000-00003E000000}"/>
    <cellStyle name="60% - Accent1 3" xfId="64" xr:uid="{00000000-0005-0000-0000-00003F000000}"/>
    <cellStyle name="60% - Accent1 4" xfId="65" xr:uid="{00000000-0005-0000-0000-000040000000}"/>
    <cellStyle name="60% - Accent1 5" xfId="66" xr:uid="{00000000-0005-0000-0000-000041000000}"/>
    <cellStyle name="60% - Accent2 2" xfId="67" xr:uid="{00000000-0005-0000-0000-000042000000}"/>
    <cellStyle name="60% - Accent2 3" xfId="68" xr:uid="{00000000-0005-0000-0000-000043000000}"/>
    <cellStyle name="60% - Accent2 4" xfId="69" xr:uid="{00000000-0005-0000-0000-000044000000}"/>
    <cellStyle name="60% - Accent2 5" xfId="70" xr:uid="{00000000-0005-0000-0000-000045000000}"/>
    <cellStyle name="60% - Accent3 2" xfId="71" xr:uid="{00000000-0005-0000-0000-000046000000}"/>
    <cellStyle name="60% - Accent3 3" xfId="72" xr:uid="{00000000-0005-0000-0000-000047000000}"/>
    <cellStyle name="60% - Accent3 4" xfId="73" xr:uid="{00000000-0005-0000-0000-000048000000}"/>
    <cellStyle name="60% - Accent3 5" xfId="74" xr:uid="{00000000-0005-0000-0000-000049000000}"/>
    <cellStyle name="60% - Accent4 2" xfId="75" xr:uid="{00000000-0005-0000-0000-00004A000000}"/>
    <cellStyle name="60% - Accent4 3" xfId="76" xr:uid="{00000000-0005-0000-0000-00004B000000}"/>
    <cellStyle name="60% - Accent4 4" xfId="77" xr:uid="{00000000-0005-0000-0000-00004C000000}"/>
    <cellStyle name="60% - Accent4 5" xfId="78" xr:uid="{00000000-0005-0000-0000-00004D000000}"/>
    <cellStyle name="60% - Accent5 2" xfId="79" xr:uid="{00000000-0005-0000-0000-00004E000000}"/>
    <cellStyle name="60% - Accent5 3" xfId="80" xr:uid="{00000000-0005-0000-0000-00004F000000}"/>
    <cellStyle name="60% - Accent5 4" xfId="81" xr:uid="{00000000-0005-0000-0000-000050000000}"/>
    <cellStyle name="60% - Accent5 5" xfId="82" xr:uid="{00000000-0005-0000-0000-000051000000}"/>
    <cellStyle name="60% - Accent6 2" xfId="83" xr:uid="{00000000-0005-0000-0000-000052000000}"/>
    <cellStyle name="60% - Accent6 3" xfId="84" xr:uid="{00000000-0005-0000-0000-000053000000}"/>
    <cellStyle name="60% - Accent6 4" xfId="85" xr:uid="{00000000-0005-0000-0000-000054000000}"/>
    <cellStyle name="60% - Accent6 5" xfId="86" xr:uid="{00000000-0005-0000-0000-000055000000}"/>
    <cellStyle name="Accent1 2" xfId="87" xr:uid="{00000000-0005-0000-0000-000056000000}"/>
    <cellStyle name="Accent1 3" xfId="88" xr:uid="{00000000-0005-0000-0000-000057000000}"/>
    <cellStyle name="Accent1 4" xfId="89" xr:uid="{00000000-0005-0000-0000-000058000000}"/>
    <cellStyle name="Accent1 5" xfId="90" xr:uid="{00000000-0005-0000-0000-000059000000}"/>
    <cellStyle name="Accent2 2" xfId="91" xr:uid="{00000000-0005-0000-0000-00005A000000}"/>
    <cellStyle name="Accent2 3" xfId="92" xr:uid="{00000000-0005-0000-0000-00005B000000}"/>
    <cellStyle name="Accent2 4" xfId="93" xr:uid="{00000000-0005-0000-0000-00005C000000}"/>
    <cellStyle name="Accent2 5" xfId="94" xr:uid="{00000000-0005-0000-0000-00005D000000}"/>
    <cellStyle name="Accent3 2" xfId="95" xr:uid="{00000000-0005-0000-0000-00005E000000}"/>
    <cellStyle name="Accent3 3" xfId="96" xr:uid="{00000000-0005-0000-0000-00005F000000}"/>
    <cellStyle name="Accent3 4" xfId="97" xr:uid="{00000000-0005-0000-0000-000060000000}"/>
    <cellStyle name="Accent3 5" xfId="98" xr:uid="{00000000-0005-0000-0000-000061000000}"/>
    <cellStyle name="Accent4 2" xfId="99" xr:uid="{00000000-0005-0000-0000-000062000000}"/>
    <cellStyle name="Accent4 3" xfId="100" xr:uid="{00000000-0005-0000-0000-000063000000}"/>
    <cellStyle name="Accent4 4" xfId="101" xr:uid="{00000000-0005-0000-0000-000064000000}"/>
    <cellStyle name="Accent4 5" xfId="102" xr:uid="{00000000-0005-0000-0000-000065000000}"/>
    <cellStyle name="Accent5 2" xfId="103" xr:uid="{00000000-0005-0000-0000-000066000000}"/>
    <cellStyle name="Accent5 3" xfId="104" xr:uid="{00000000-0005-0000-0000-000067000000}"/>
    <cellStyle name="Accent5 4" xfId="105" xr:uid="{00000000-0005-0000-0000-000068000000}"/>
    <cellStyle name="Accent5 5" xfId="106" xr:uid="{00000000-0005-0000-0000-000069000000}"/>
    <cellStyle name="Accent6 2" xfId="107" xr:uid="{00000000-0005-0000-0000-00006A000000}"/>
    <cellStyle name="Accent6 3" xfId="108" xr:uid="{00000000-0005-0000-0000-00006B000000}"/>
    <cellStyle name="Accent6 4" xfId="109" xr:uid="{00000000-0005-0000-0000-00006C000000}"/>
    <cellStyle name="Accent6 5" xfId="110" xr:uid="{00000000-0005-0000-0000-00006D000000}"/>
    <cellStyle name="Bad 2" xfId="111" xr:uid="{00000000-0005-0000-0000-00006E000000}"/>
    <cellStyle name="Bad 3" xfId="112" xr:uid="{00000000-0005-0000-0000-00006F000000}"/>
    <cellStyle name="Bad 4" xfId="113" xr:uid="{00000000-0005-0000-0000-000070000000}"/>
    <cellStyle name="Bad 5" xfId="114" xr:uid="{00000000-0005-0000-0000-000071000000}"/>
    <cellStyle name="bar_header" xfId="115" xr:uid="{00000000-0005-0000-0000-000072000000}"/>
    <cellStyle name="Calculation 2" xfId="116" xr:uid="{00000000-0005-0000-0000-000073000000}"/>
    <cellStyle name="Calculation 3" xfId="117" xr:uid="{00000000-0005-0000-0000-000074000000}"/>
    <cellStyle name="Calculation 4" xfId="118" xr:uid="{00000000-0005-0000-0000-000075000000}"/>
    <cellStyle name="Calculation 5" xfId="119" xr:uid="{00000000-0005-0000-0000-000076000000}"/>
    <cellStyle name="cells" xfId="230" xr:uid="{00000000-0005-0000-0000-000077000000}"/>
    <cellStyle name="Check Cell 2" xfId="120" xr:uid="{00000000-0005-0000-0000-000078000000}"/>
    <cellStyle name="Check Cell 3" xfId="121" xr:uid="{00000000-0005-0000-0000-000079000000}"/>
    <cellStyle name="Check Cell 4" xfId="122" xr:uid="{00000000-0005-0000-0000-00007A000000}"/>
    <cellStyle name="Check Cell 5" xfId="123" xr:uid="{00000000-0005-0000-0000-00007B000000}"/>
    <cellStyle name="column field" xfId="231" xr:uid="{00000000-0005-0000-0000-00007C000000}"/>
    <cellStyle name="Comma 2" xfId="124" xr:uid="{00000000-0005-0000-0000-00007D000000}"/>
    <cellStyle name="Comma 3" xfId="125" xr:uid="{00000000-0005-0000-0000-00007E000000}"/>
    <cellStyle name="Dash" xfId="126" xr:uid="{00000000-0005-0000-0000-00007F000000}"/>
    <cellStyle name="Explanatory Text 2" xfId="127" xr:uid="{00000000-0005-0000-0000-000080000000}"/>
    <cellStyle name="Explanatory Text 3" xfId="128" xr:uid="{00000000-0005-0000-0000-000081000000}"/>
    <cellStyle name="Explanatory Text 4" xfId="129" xr:uid="{00000000-0005-0000-0000-000082000000}"/>
    <cellStyle name="Explanatory Text 5" xfId="130" xr:uid="{00000000-0005-0000-0000-000083000000}"/>
    <cellStyle name="field" xfId="232" xr:uid="{00000000-0005-0000-0000-000084000000}"/>
    <cellStyle name="field names" xfId="233" xr:uid="{00000000-0005-0000-0000-000085000000}"/>
    <cellStyle name="footer" xfId="234" xr:uid="{00000000-0005-0000-0000-000086000000}"/>
    <cellStyle name="Good 2" xfId="131" xr:uid="{00000000-0005-0000-0000-000087000000}"/>
    <cellStyle name="Good 3" xfId="132" xr:uid="{00000000-0005-0000-0000-000088000000}"/>
    <cellStyle name="Good 4" xfId="133" xr:uid="{00000000-0005-0000-0000-000089000000}"/>
    <cellStyle name="Good 5" xfId="134" xr:uid="{00000000-0005-0000-0000-00008A000000}"/>
    <cellStyle name="heading" xfId="235" xr:uid="{00000000-0005-0000-0000-00008B000000}"/>
    <cellStyle name="Heading 1 2" xfId="135" xr:uid="{00000000-0005-0000-0000-00008C000000}"/>
    <cellStyle name="Heading 1 3" xfId="136" xr:uid="{00000000-0005-0000-0000-00008D000000}"/>
    <cellStyle name="Heading 1 4" xfId="137" xr:uid="{00000000-0005-0000-0000-00008E000000}"/>
    <cellStyle name="Heading 1 5" xfId="138" xr:uid="{00000000-0005-0000-0000-00008F000000}"/>
    <cellStyle name="Heading 2 2" xfId="139" xr:uid="{00000000-0005-0000-0000-000090000000}"/>
    <cellStyle name="Heading 2 3" xfId="140" xr:uid="{00000000-0005-0000-0000-000091000000}"/>
    <cellStyle name="Heading 2 4" xfId="141" xr:uid="{00000000-0005-0000-0000-000092000000}"/>
    <cellStyle name="Heading 2 5" xfId="142" xr:uid="{00000000-0005-0000-0000-000093000000}"/>
    <cellStyle name="Heading 3 2" xfId="143" xr:uid="{00000000-0005-0000-0000-000094000000}"/>
    <cellStyle name="Heading 3 3" xfId="144" xr:uid="{00000000-0005-0000-0000-000095000000}"/>
    <cellStyle name="Heading 3 4" xfId="145" xr:uid="{00000000-0005-0000-0000-000096000000}"/>
    <cellStyle name="Heading 3 5" xfId="146" xr:uid="{00000000-0005-0000-0000-000097000000}"/>
    <cellStyle name="Heading 4 2" xfId="147" xr:uid="{00000000-0005-0000-0000-000098000000}"/>
    <cellStyle name="Heading 4 3" xfId="148" xr:uid="{00000000-0005-0000-0000-000099000000}"/>
    <cellStyle name="Heading 4 4" xfId="149" xr:uid="{00000000-0005-0000-0000-00009A000000}"/>
    <cellStyle name="Heading 4 5" xfId="150" xr:uid="{00000000-0005-0000-0000-00009B000000}"/>
    <cellStyle name="Hyperlink 2" xfId="151" xr:uid="{00000000-0005-0000-0000-00009C000000}"/>
    <cellStyle name="Hyperlink 2 2" xfId="152" xr:uid="{00000000-0005-0000-0000-00009D000000}"/>
    <cellStyle name="Hyperlink 2 3" xfId="153" xr:uid="{00000000-0005-0000-0000-00009E000000}"/>
    <cellStyle name="Hyperlink 2 4" xfId="154" xr:uid="{00000000-0005-0000-0000-00009F000000}"/>
    <cellStyle name="Hyperlink 3" xfId="155" xr:uid="{00000000-0005-0000-0000-0000A0000000}"/>
    <cellStyle name="Hyperlink 3 2" xfId="156" xr:uid="{00000000-0005-0000-0000-0000A1000000}"/>
    <cellStyle name="Hyperlink 3 3" xfId="157" xr:uid="{00000000-0005-0000-0000-0000A2000000}"/>
    <cellStyle name="Hyperlink 4" xfId="158" xr:uid="{00000000-0005-0000-0000-0000A3000000}"/>
    <cellStyle name="Hyperlink 5" xfId="159" xr:uid="{00000000-0005-0000-0000-0000A4000000}"/>
    <cellStyle name="Input 2" xfId="160" xr:uid="{00000000-0005-0000-0000-0000A5000000}"/>
    <cellStyle name="Input 3" xfId="161" xr:uid="{00000000-0005-0000-0000-0000A6000000}"/>
    <cellStyle name="Input 4" xfId="162" xr:uid="{00000000-0005-0000-0000-0000A7000000}"/>
    <cellStyle name="Input 5" xfId="163" xr:uid="{00000000-0005-0000-0000-0000A8000000}"/>
    <cellStyle name="Linked Cell 2" xfId="164" xr:uid="{00000000-0005-0000-0000-0000A9000000}"/>
    <cellStyle name="Linked Cell 3" xfId="165" xr:uid="{00000000-0005-0000-0000-0000AA000000}"/>
    <cellStyle name="Linked Cell 4" xfId="166" xr:uid="{00000000-0005-0000-0000-0000AB000000}"/>
    <cellStyle name="Linked Cell 5" xfId="167" xr:uid="{00000000-0005-0000-0000-0000AC000000}"/>
    <cellStyle name="Neutral 2" xfId="168" xr:uid="{00000000-0005-0000-0000-0000AD000000}"/>
    <cellStyle name="Neutral 3" xfId="169" xr:uid="{00000000-0005-0000-0000-0000AE000000}"/>
    <cellStyle name="Neutral 4" xfId="170" xr:uid="{00000000-0005-0000-0000-0000AF000000}"/>
    <cellStyle name="Neutral 5" xfId="171" xr:uid="{00000000-0005-0000-0000-0000B0000000}"/>
    <cellStyle name="Normal" xfId="0" builtinId="0"/>
    <cellStyle name="Normal 10" xfId="172" xr:uid="{00000000-0005-0000-0000-0000B2000000}"/>
    <cellStyle name="Normal 2" xfId="173" xr:uid="{00000000-0005-0000-0000-0000B3000000}"/>
    <cellStyle name="Normal 2 2" xfId="174" xr:uid="{00000000-0005-0000-0000-0000B4000000}"/>
    <cellStyle name="Normal 2 3" xfId="175" xr:uid="{00000000-0005-0000-0000-0000B5000000}"/>
    <cellStyle name="Normal 2 4" xfId="176" xr:uid="{00000000-0005-0000-0000-0000B6000000}"/>
    <cellStyle name="Normal 3" xfId="177" xr:uid="{00000000-0005-0000-0000-0000B7000000}"/>
    <cellStyle name="Normal 3 2" xfId="178" xr:uid="{00000000-0005-0000-0000-0000B8000000}"/>
    <cellStyle name="Normal 3 3" xfId="179" xr:uid="{00000000-0005-0000-0000-0000B9000000}"/>
    <cellStyle name="Normal 4" xfId="180" xr:uid="{00000000-0005-0000-0000-0000BA000000}"/>
    <cellStyle name="Normal 5" xfId="181" xr:uid="{00000000-0005-0000-0000-0000BB000000}"/>
    <cellStyle name="Normal 6" xfId="182" xr:uid="{00000000-0005-0000-0000-0000BC000000}"/>
    <cellStyle name="Normal 6 2" xfId="183" xr:uid="{00000000-0005-0000-0000-0000BD000000}"/>
    <cellStyle name="Normal 6 2 2" xfId="236" xr:uid="{00000000-0005-0000-0000-0000BE000000}"/>
    <cellStyle name="Normal 6 3" xfId="184" xr:uid="{00000000-0005-0000-0000-0000BF000000}"/>
    <cellStyle name="Normal 7" xfId="185" xr:uid="{00000000-0005-0000-0000-0000C0000000}"/>
    <cellStyle name="Normal 8" xfId="186" xr:uid="{00000000-0005-0000-0000-0000C1000000}"/>
    <cellStyle name="Normal 8 2" xfId="187" xr:uid="{00000000-0005-0000-0000-0000C2000000}"/>
    <cellStyle name="Normal 8 3" xfId="188" xr:uid="{00000000-0005-0000-0000-0000C3000000}"/>
    <cellStyle name="Normal 9" xfId="189" xr:uid="{00000000-0005-0000-0000-0000C4000000}"/>
    <cellStyle name="Note 10" xfId="190" xr:uid="{00000000-0005-0000-0000-0000C5000000}"/>
    <cellStyle name="Note 10 2" xfId="191" xr:uid="{00000000-0005-0000-0000-0000C6000000}"/>
    <cellStyle name="Note 11" xfId="192" xr:uid="{00000000-0005-0000-0000-0000C7000000}"/>
    <cellStyle name="Note 11 2" xfId="193" xr:uid="{00000000-0005-0000-0000-0000C8000000}"/>
    <cellStyle name="Note 2" xfId="194" xr:uid="{00000000-0005-0000-0000-0000C9000000}"/>
    <cellStyle name="Note 2 2" xfId="195" xr:uid="{00000000-0005-0000-0000-0000CA000000}"/>
    <cellStyle name="Note 2 3" xfId="196" xr:uid="{00000000-0005-0000-0000-0000CB000000}"/>
    <cellStyle name="Note 3" xfId="197" xr:uid="{00000000-0005-0000-0000-0000CC000000}"/>
    <cellStyle name="Note 4" xfId="198" xr:uid="{00000000-0005-0000-0000-0000CD000000}"/>
    <cellStyle name="Note 4 2" xfId="199" xr:uid="{00000000-0005-0000-0000-0000CE000000}"/>
    <cellStyle name="Note 5" xfId="200" xr:uid="{00000000-0005-0000-0000-0000CF000000}"/>
    <cellStyle name="Note 5 2" xfId="201" xr:uid="{00000000-0005-0000-0000-0000D0000000}"/>
    <cellStyle name="Note 6" xfId="202" xr:uid="{00000000-0005-0000-0000-0000D1000000}"/>
    <cellStyle name="Note 6 2" xfId="203" xr:uid="{00000000-0005-0000-0000-0000D2000000}"/>
    <cellStyle name="Note 7" xfId="204" xr:uid="{00000000-0005-0000-0000-0000D3000000}"/>
    <cellStyle name="Note 7 2" xfId="205" xr:uid="{00000000-0005-0000-0000-0000D4000000}"/>
    <cellStyle name="Note 7 3" xfId="206" xr:uid="{00000000-0005-0000-0000-0000D5000000}"/>
    <cellStyle name="Note 8" xfId="207" xr:uid="{00000000-0005-0000-0000-0000D6000000}"/>
    <cellStyle name="Note 9" xfId="208" xr:uid="{00000000-0005-0000-0000-0000D7000000}"/>
    <cellStyle name="Note 9 2" xfId="209" xr:uid="{00000000-0005-0000-0000-0000D8000000}"/>
    <cellStyle name="Note 9 3" xfId="210" xr:uid="{00000000-0005-0000-0000-0000D9000000}"/>
    <cellStyle name="Output 2" xfId="211" xr:uid="{00000000-0005-0000-0000-0000DA000000}"/>
    <cellStyle name="Output 3" xfId="212" xr:uid="{00000000-0005-0000-0000-0000DB000000}"/>
    <cellStyle name="Output 4" xfId="213" xr:uid="{00000000-0005-0000-0000-0000DC000000}"/>
    <cellStyle name="Output 5" xfId="214" xr:uid="{00000000-0005-0000-0000-0000DD000000}"/>
    <cellStyle name="Percent 2" xfId="215" xr:uid="{00000000-0005-0000-0000-0000DE000000}"/>
    <cellStyle name="rowfield" xfId="237" xr:uid="{00000000-0005-0000-0000-0000DF000000}"/>
    <cellStyle name="Test" xfId="238" xr:uid="{00000000-0005-0000-0000-0000E0000000}"/>
    <cellStyle name="Thousands" xfId="216" xr:uid="{00000000-0005-0000-0000-0000E1000000}"/>
    <cellStyle name="Title 2" xfId="217" xr:uid="{00000000-0005-0000-0000-0000E2000000}"/>
    <cellStyle name="Title 3" xfId="218" xr:uid="{00000000-0005-0000-0000-0000E3000000}"/>
    <cellStyle name="Title 4" xfId="219" xr:uid="{00000000-0005-0000-0000-0000E4000000}"/>
    <cellStyle name="Title 5" xfId="220" xr:uid="{00000000-0005-0000-0000-0000E5000000}"/>
    <cellStyle name="Total 2" xfId="221" xr:uid="{00000000-0005-0000-0000-0000E6000000}"/>
    <cellStyle name="Total 3" xfId="222" xr:uid="{00000000-0005-0000-0000-0000E7000000}"/>
    <cellStyle name="Total 4" xfId="223" xr:uid="{00000000-0005-0000-0000-0000E8000000}"/>
    <cellStyle name="Total 5" xfId="224" xr:uid="{00000000-0005-0000-0000-0000E9000000}"/>
    <cellStyle name="Warning Text 2" xfId="225" xr:uid="{00000000-0005-0000-0000-0000EA000000}"/>
    <cellStyle name="Warning Text 3" xfId="226" xr:uid="{00000000-0005-0000-0000-0000EB000000}"/>
    <cellStyle name="Warning Text 4" xfId="227" xr:uid="{00000000-0005-0000-0000-0000EC000000}"/>
    <cellStyle name="Warning Text 5" xfId="228" xr:uid="{00000000-0005-0000-0000-0000ED000000}"/>
    <cellStyle name="Zero" xfId="229" xr:uid="{00000000-0005-0000-0000-0000EE000000}"/>
  </cellStyles>
  <dxfs count="0"/>
  <tableStyles count="0" defaultTableStyle="TableStyleMedium9" defaultPivotStyle="PivotStyleLight16"/>
  <colors>
    <mruColors>
      <color rgb="FF0066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worksheet" Target="worksheets/sheet4.xml" Id="rId4" /><Relationship Type="http://schemas.openxmlformats.org/officeDocument/2006/relationships/calcChain" Target="calcChain.xml" Id="rId9" /><Relationship Type="http://schemas.openxmlformats.org/officeDocument/2006/relationships/customXml" Target="/customXml/item.xml" Id="R2954ccd676c844cf" 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18712292515281E-2"/>
          <c:y val="2.9403633885596026E-2"/>
          <c:w val="0.88663650390459114"/>
          <c:h val="0.88608678500452731"/>
        </c:manualLayout>
      </c:layout>
      <c:areaChart>
        <c:grouping val="stacked"/>
        <c:varyColors val="0"/>
        <c:ser>
          <c:idx val="0"/>
          <c:order val="0"/>
          <c:tx>
            <c:strRef>
              <c:f>'1989 to 2024'!$C$50</c:f>
              <c:strCache>
                <c:ptCount val="1"/>
                <c:pt idx="0">
                  <c:v>Casino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cat>
            <c:strRef>
              <c:f>'1989 to 2024'!$A$56:$B$86</c:f>
              <c:strCache>
                <c:ptCount val="31"/>
                <c:pt idx="0">
                  <c:v>1994-95</c:v>
                </c:pt>
                <c:pt idx="1">
                  <c:v>1995-96</c:v>
                </c:pt>
                <c:pt idx="2">
                  <c:v>1996-97</c:v>
                </c:pt>
                <c:pt idx="3">
                  <c:v>1997-98</c:v>
                </c:pt>
                <c:pt idx="4">
                  <c:v>1998-99</c:v>
                </c:pt>
                <c:pt idx="5">
                  <c:v>1999-00</c:v>
                </c:pt>
                <c:pt idx="6">
                  <c:v>2000-01</c:v>
                </c:pt>
                <c:pt idx="7">
                  <c:v>2001-02</c:v>
                </c:pt>
                <c:pt idx="8">
                  <c:v>2002-03</c:v>
                </c:pt>
                <c:pt idx="9">
                  <c:v>2003-04</c:v>
                </c:pt>
                <c:pt idx="10">
                  <c:v>2004-05</c:v>
                </c:pt>
                <c:pt idx="11">
                  <c:v>2005-06</c:v>
                </c:pt>
                <c:pt idx="12">
                  <c:v>2006-07</c:v>
                </c:pt>
                <c:pt idx="13">
                  <c:v>2007-08</c:v>
                </c:pt>
                <c:pt idx="14">
                  <c:v>2008-09</c:v>
                </c:pt>
                <c:pt idx="15">
                  <c:v>2009-10</c:v>
                </c:pt>
                <c:pt idx="16">
                  <c:v>2010-11</c:v>
                </c:pt>
                <c:pt idx="17">
                  <c:v>2011-12</c:v>
                </c:pt>
                <c:pt idx="18">
                  <c:v>2012-13</c:v>
                </c:pt>
                <c:pt idx="19">
                  <c:v>2013-14</c:v>
                </c:pt>
                <c:pt idx="20">
                  <c:v>2014-15</c:v>
                </c:pt>
                <c:pt idx="21">
                  <c:v>2015/16</c:v>
                </c:pt>
                <c:pt idx="22">
                  <c:v>2016/17</c:v>
                </c:pt>
                <c:pt idx="23">
                  <c:v>2017/18</c:v>
                </c:pt>
                <c:pt idx="24">
                  <c:v>2018/19</c:v>
                </c:pt>
                <c:pt idx="25">
                  <c:v>2019/20</c:v>
                </c:pt>
                <c:pt idx="26">
                  <c:v>2020/21</c:v>
                </c:pt>
                <c:pt idx="27">
                  <c:v>2021/22</c:v>
                </c:pt>
                <c:pt idx="28">
                  <c:v>2022-23</c:v>
                </c:pt>
                <c:pt idx="29">
                  <c:v>2023-24</c:v>
                </c:pt>
                <c:pt idx="30">
                  <c:v>2024/25</c:v>
                </c:pt>
              </c:strCache>
            </c:strRef>
          </c:cat>
          <c:val>
            <c:numRef>
              <c:f>'1989 to 2024'!$C$56:$C$86</c:f>
              <c:numCache>
                <c:formatCode>#,##0</c:formatCode>
                <c:ptCount val="31"/>
                <c:pt idx="0">
                  <c:v>770.24384756097561</c:v>
                </c:pt>
                <c:pt idx="1">
                  <c:v>1029.941753343239</c:v>
                </c:pt>
                <c:pt idx="2">
                  <c:v>1207.533223042836</c:v>
                </c:pt>
                <c:pt idx="3">
                  <c:v>1541.3475058823528</c:v>
                </c:pt>
                <c:pt idx="4">
                  <c:v>1485.794495626822</c:v>
                </c:pt>
                <c:pt idx="5">
                  <c:v>1640.7659069111421</c:v>
                </c:pt>
                <c:pt idx="6">
                  <c:v>1778.1535978695072</c:v>
                </c:pt>
                <c:pt idx="7">
                  <c:v>1664.4392962483828</c:v>
                </c:pt>
                <c:pt idx="8">
                  <c:v>1688.2748291457287</c:v>
                </c:pt>
                <c:pt idx="9">
                  <c:v>1673.8348191881919</c:v>
                </c:pt>
                <c:pt idx="10">
                  <c:v>1567.7623132530118</c:v>
                </c:pt>
                <c:pt idx="11">
                  <c:v>1682.4864547563802</c:v>
                </c:pt>
                <c:pt idx="12">
                  <c:v>1706.7288964732647</c:v>
                </c:pt>
                <c:pt idx="13">
                  <c:v>1694.0462309368188</c:v>
                </c:pt>
                <c:pt idx="14">
                  <c:v>1851.6472508073193</c:v>
                </c:pt>
                <c:pt idx="15">
                  <c:v>1945.6550971017537</c:v>
                </c:pt>
                <c:pt idx="16">
                  <c:v>1920.8139153225807</c:v>
                </c:pt>
                <c:pt idx="17">
                  <c:v>2148.9964940239038</c:v>
                </c:pt>
                <c:pt idx="18">
                  <c:v>2114.0364912280702</c:v>
                </c:pt>
                <c:pt idx="19">
                  <c:v>2075.6946666666663</c:v>
                </c:pt>
                <c:pt idx="20">
                  <c:v>2457.9979981325864</c:v>
                </c:pt>
                <c:pt idx="21">
                  <c:v>2407.5432117863716</c:v>
                </c:pt>
                <c:pt idx="22">
                  <c:v>1979.6852950980899</c:v>
                </c:pt>
                <c:pt idx="23">
                  <c:v>2201.1318101933216</c:v>
                </c:pt>
                <c:pt idx="24">
                  <c:v>2056.2528436847874</c:v>
                </c:pt>
                <c:pt idx="25">
                  <c:v>1473.2645608193577</c:v>
                </c:pt>
                <c:pt idx="26">
                  <c:v>473.26399556802681</c:v>
                </c:pt>
                <c:pt idx="27">
                  <c:v>720.09395460993665</c:v>
                </c:pt>
                <c:pt idx="28">
                  <c:v>1039.9220092658068</c:v>
                </c:pt>
                <c:pt idx="29">
                  <c:v>970.11024217419072</c:v>
                </c:pt>
                <c:pt idx="30">
                  <c:v>957.99999999999989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79-428D-9D99-C37EDE91352C}"/>
            </c:ext>
          </c:extLst>
        </c:ser>
        <c:ser>
          <c:idx val="1"/>
          <c:order val="1"/>
          <c:tx>
            <c:strRef>
              <c:f>'1989 to 2024'!$D$50</c:f>
              <c:strCache>
                <c:ptCount val="1"/>
                <c:pt idx="0">
                  <c:v>Gaming Machines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cat>
            <c:strRef>
              <c:f>'1989 to 2024'!$A$56:$B$86</c:f>
              <c:strCache>
                <c:ptCount val="31"/>
                <c:pt idx="0">
                  <c:v>1994-95</c:v>
                </c:pt>
                <c:pt idx="1">
                  <c:v>1995-96</c:v>
                </c:pt>
                <c:pt idx="2">
                  <c:v>1996-97</c:v>
                </c:pt>
                <c:pt idx="3">
                  <c:v>1997-98</c:v>
                </c:pt>
                <c:pt idx="4">
                  <c:v>1998-99</c:v>
                </c:pt>
                <c:pt idx="5">
                  <c:v>1999-00</c:v>
                </c:pt>
                <c:pt idx="6">
                  <c:v>2000-01</c:v>
                </c:pt>
                <c:pt idx="7">
                  <c:v>2001-02</c:v>
                </c:pt>
                <c:pt idx="8">
                  <c:v>2002-03</c:v>
                </c:pt>
                <c:pt idx="9">
                  <c:v>2003-04</c:v>
                </c:pt>
                <c:pt idx="10">
                  <c:v>2004-05</c:v>
                </c:pt>
                <c:pt idx="11">
                  <c:v>2005-06</c:v>
                </c:pt>
                <c:pt idx="12">
                  <c:v>2006-07</c:v>
                </c:pt>
                <c:pt idx="13">
                  <c:v>2007-08</c:v>
                </c:pt>
                <c:pt idx="14">
                  <c:v>2008-09</c:v>
                </c:pt>
                <c:pt idx="15">
                  <c:v>2009-10</c:v>
                </c:pt>
                <c:pt idx="16">
                  <c:v>2010-11</c:v>
                </c:pt>
                <c:pt idx="17">
                  <c:v>2011-12</c:v>
                </c:pt>
                <c:pt idx="18">
                  <c:v>2012-13</c:v>
                </c:pt>
                <c:pt idx="19">
                  <c:v>2013-14</c:v>
                </c:pt>
                <c:pt idx="20">
                  <c:v>2014-15</c:v>
                </c:pt>
                <c:pt idx="21">
                  <c:v>2015/16</c:v>
                </c:pt>
                <c:pt idx="22">
                  <c:v>2016/17</c:v>
                </c:pt>
                <c:pt idx="23">
                  <c:v>2017/18</c:v>
                </c:pt>
                <c:pt idx="24">
                  <c:v>2018/19</c:v>
                </c:pt>
                <c:pt idx="25">
                  <c:v>2019/20</c:v>
                </c:pt>
                <c:pt idx="26">
                  <c:v>2020/21</c:v>
                </c:pt>
                <c:pt idx="27">
                  <c:v>2021/22</c:v>
                </c:pt>
                <c:pt idx="28">
                  <c:v>2022-23</c:v>
                </c:pt>
                <c:pt idx="29">
                  <c:v>2023-24</c:v>
                </c:pt>
                <c:pt idx="30">
                  <c:v>2024/25</c:v>
                </c:pt>
              </c:strCache>
            </c:strRef>
          </c:cat>
          <c:val>
            <c:numRef>
              <c:f>'1989 to 2024'!$D$56:$D$86</c:f>
              <c:numCache>
                <c:formatCode>#,##0</c:formatCode>
                <c:ptCount val="31"/>
                <c:pt idx="0">
                  <c:v>1954.7288902439022</c:v>
                </c:pt>
                <c:pt idx="1">
                  <c:v>2614.8414680534916</c:v>
                </c:pt>
                <c:pt idx="2">
                  <c:v>3036.315161004431</c:v>
                </c:pt>
                <c:pt idx="3">
                  <c:v>3553.4433529411763</c:v>
                </c:pt>
                <c:pt idx="4">
                  <c:v>4022.3310553935862</c:v>
                </c:pt>
                <c:pt idx="5">
                  <c:v>4322.751368124118</c:v>
                </c:pt>
                <c:pt idx="6">
                  <c:v>4448.5370226364848</c:v>
                </c:pt>
                <c:pt idx="7">
                  <c:v>4681.475953428202</c:v>
                </c:pt>
                <c:pt idx="8">
                  <c:v>4140.7822412060304</c:v>
                </c:pt>
                <c:pt idx="9">
                  <c:v>3978.8423222632227</c:v>
                </c:pt>
                <c:pt idx="10">
                  <c:v>4071.0239614457823</c:v>
                </c:pt>
                <c:pt idx="11">
                  <c:v>4050.0058561484916</c:v>
                </c:pt>
                <c:pt idx="12">
                  <c:v>4085.2677952218428</c:v>
                </c:pt>
                <c:pt idx="13">
                  <c:v>4016.8292984749446</c:v>
                </c:pt>
                <c:pt idx="14">
                  <c:v>4114.8294251883735</c:v>
                </c:pt>
                <c:pt idx="15">
                  <c:v>3827.9985084425889</c:v>
                </c:pt>
                <c:pt idx="16">
                  <c:v>3773.9229999999993</c:v>
                </c:pt>
                <c:pt idx="17">
                  <c:v>3771.125721115538</c:v>
                </c:pt>
                <c:pt idx="18">
                  <c:v>3427.4579727095515</c:v>
                </c:pt>
                <c:pt idx="19">
                  <c:v>3339.1244028666665</c:v>
                </c:pt>
                <c:pt idx="20">
                  <c:v>3390.8118692810453</c:v>
                </c:pt>
                <c:pt idx="21">
                  <c:v>3402.1957974217307</c:v>
                </c:pt>
                <c:pt idx="22">
                  <c:v>3319.5103109783422</c:v>
                </c:pt>
                <c:pt idx="23">
                  <c:v>3343.8840070298766</c:v>
                </c:pt>
                <c:pt idx="24">
                  <c:v>3304.9215414069386</c:v>
                </c:pt>
                <c:pt idx="25">
                  <c:v>2371.0761124505398</c:v>
                </c:pt>
                <c:pt idx="26">
                  <c:v>1855.6787461311837</c:v>
                </c:pt>
                <c:pt idx="27">
                  <c:v>2499.1549951424045</c:v>
                </c:pt>
                <c:pt idx="28">
                  <c:v>3195.9481614081196</c:v>
                </c:pt>
                <c:pt idx="29">
                  <c:v>3091.3273326188441</c:v>
                </c:pt>
                <c:pt idx="30">
                  <c:v>3145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79-428D-9D99-C37EDE91352C}"/>
            </c:ext>
          </c:extLst>
        </c:ser>
        <c:ser>
          <c:idx val="2"/>
          <c:order val="2"/>
          <c:tx>
            <c:strRef>
              <c:f>'1989 to 2024'!$E$50</c:f>
              <c:strCache>
                <c:ptCount val="1"/>
                <c:pt idx="0">
                  <c:v>Keno</c:v>
                </c:pt>
              </c:strCache>
            </c:strRef>
          </c:tx>
          <c:spPr>
            <a:solidFill>
              <a:srgbClr val="00B050"/>
            </a:solidFill>
          </c:spPr>
          <c:cat>
            <c:strRef>
              <c:f>'1989 to 2024'!$A$56:$B$86</c:f>
              <c:strCache>
                <c:ptCount val="31"/>
                <c:pt idx="0">
                  <c:v>1994-95</c:v>
                </c:pt>
                <c:pt idx="1">
                  <c:v>1995-96</c:v>
                </c:pt>
                <c:pt idx="2">
                  <c:v>1996-97</c:v>
                </c:pt>
                <c:pt idx="3">
                  <c:v>1997-98</c:v>
                </c:pt>
                <c:pt idx="4">
                  <c:v>1998-99</c:v>
                </c:pt>
                <c:pt idx="5">
                  <c:v>1999-00</c:v>
                </c:pt>
                <c:pt idx="6">
                  <c:v>2000-01</c:v>
                </c:pt>
                <c:pt idx="7">
                  <c:v>2001-02</c:v>
                </c:pt>
                <c:pt idx="8">
                  <c:v>2002-03</c:v>
                </c:pt>
                <c:pt idx="9">
                  <c:v>2003-04</c:v>
                </c:pt>
                <c:pt idx="10">
                  <c:v>2004-05</c:v>
                </c:pt>
                <c:pt idx="11">
                  <c:v>2005-06</c:v>
                </c:pt>
                <c:pt idx="12">
                  <c:v>2006-07</c:v>
                </c:pt>
                <c:pt idx="13">
                  <c:v>2007-08</c:v>
                </c:pt>
                <c:pt idx="14">
                  <c:v>2008-09</c:v>
                </c:pt>
                <c:pt idx="15">
                  <c:v>2009-10</c:v>
                </c:pt>
                <c:pt idx="16">
                  <c:v>2010-11</c:v>
                </c:pt>
                <c:pt idx="17">
                  <c:v>2011-12</c:v>
                </c:pt>
                <c:pt idx="18">
                  <c:v>2012-13</c:v>
                </c:pt>
                <c:pt idx="19">
                  <c:v>2013-14</c:v>
                </c:pt>
                <c:pt idx="20">
                  <c:v>2014-15</c:v>
                </c:pt>
                <c:pt idx="21">
                  <c:v>2015/16</c:v>
                </c:pt>
                <c:pt idx="22">
                  <c:v>2016/17</c:v>
                </c:pt>
                <c:pt idx="23">
                  <c:v>2017/18</c:v>
                </c:pt>
                <c:pt idx="24">
                  <c:v>2018/19</c:v>
                </c:pt>
                <c:pt idx="25">
                  <c:v>2019/20</c:v>
                </c:pt>
                <c:pt idx="26">
                  <c:v>2020/21</c:v>
                </c:pt>
                <c:pt idx="27">
                  <c:v>2021/22</c:v>
                </c:pt>
                <c:pt idx="28">
                  <c:v>2022-23</c:v>
                </c:pt>
                <c:pt idx="29">
                  <c:v>2023-24</c:v>
                </c:pt>
                <c:pt idx="30">
                  <c:v>2024/25</c:v>
                </c:pt>
              </c:strCache>
            </c:strRef>
          </c:cat>
          <c:val>
            <c:numRef>
              <c:f>'1989 to 2024'!$E$61:$E$81</c:f>
              <c:numCache>
                <c:formatCode>#,##0</c:formatCode>
                <c:ptCount val="21"/>
                <c:pt idx="0">
                  <c:v>13.508598025387869</c:v>
                </c:pt>
                <c:pt idx="1">
                  <c:v>12.890375499334221</c:v>
                </c:pt>
                <c:pt idx="2">
                  <c:v>12.052232858990944</c:v>
                </c:pt>
                <c:pt idx="3">
                  <c:v>10.797542713567839</c:v>
                </c:pt>
                <c:pt idx="4">
                  <c:v>11.617303813038129</c:v>
                </c:pt>
                <c:pt idx="5">
                  <c:v>11.161604819277107</c:v>
                </c:pt>
                <c:pt idx="6">
                  <c:v>10.388519721577724</c:v>
                </c:pt>
                <c:pt idx="7">
                  <c:v>11.67670989761092</c:v>
                </c:pt>
                <c:pt idx="8">
                  <c:v>10.071651416122004</c:v>
                </c:pt>
                <c:pt idx="9">
                  <c:v>10.011672766415499</c:v>
                </c:pt>
                <c:pt idx="10">
                  <c:v>8.6088118194154486</c:v>
                </c:pt>
                <c:pt idx="11">
                  <c:v>8.2371411290322563</c:v>
                </c:pt>
                <c:pt idx="12">
                  <c:v>9.912127490039838</c:v>
                </c:pt>
                <c:pt idx="13">
                  <c:v>19.12117738791423</c:v>
                </c:pt>
                <c:pt idx="14">
                  <c:v>19.99563333333333</c:v>
                </c:pt>
                <c:pt idx="15">
                  <c:v>22.067070278804852</c:v>
                </c:pt>
                <c:pt idx="16">
                  <c:v>25.615191308066297</c:v>
                </c:pt>
                <c:pt idx="17">
                  <c:v>29.707695417747747</c:v>
                </c:pt>
                <c:pt idx="18">
                  <c:v>28.616497020035151</c:v>
                </c:pt>
                <c:pt idx="19">
                  <c:v>26.923046480142236</c:v>
                </c:pt>
                <c:pt idx="20">
                  <c:v>18.645230794476351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79-428D-9D99-C37EDE91352C}"/>
            </c:ext>
          </c:extLst>
        </c:ser>
        <c:ser>
          <c:idx val="3"/>
          <c:order val="3"/>
          <c:tx>
            <c:strRef>
              <c:f>'1989 to 2024'!$F$50</c:f>
              <c:strCache>
                <c:ptCount val="1"/>
                <c:pt idx="0">
                  <c:v>Lotteries</c:v>
                </c:pt>
              </c:strCache>
            </c:strRef>
          </c:tx>
          <c:spPr>
            <a:solidFill>
              <a:schemeClr val="tx1"/>
            </a:solidFill>
          </c:spPr>
          <c:cat>
            <c:strRef>
              <c:f>'1989 to 2024'!$A$56:$B$86</c:f>
              <c:strCache>
                <c:ptCount val="31"/>
                <c:pt idx="0">
                  <c:v>1994-95</c:v>
                </c:pt>
                <c:pt idx="1">
                  <c:v>1995-96</c:v>
                </c:pt>
                <c:pt idx="2">
                  <c:v>1996-97</c:v>
                </c:pt>
                <c:pt idx="3">
                  <c:v>1997-98</c:v>
                </c:pt>
                <c:pt idx="4">
                  <c:v>1998-99</c:v>
                </c:pt>
                <c:pt idx="5">
                  <c:v>1999-00</c:v>
                </c:pt>
                <c:pt idx="6">
                  <c:v>2000-01</c:v>
                </c:pt>
                <c:pt idx="7">
                  <c:v>2001-02</c:v>
                </c:pt>
                <c:pt idx="8">
                  <c:v>2002-03</c:v>
                </c:pt>
                <c:pt idx="9">
                  <c:v>2003-04</c:v>
                </c:pt>
                <c:pt idx="10">
                  <c:v>2004-05</c:v>
                </c:pt>
                <c:pt idx="11">
                  <c:v>2005-06</c:v>
                </c:pt>
                <c:pt idx="12">
                  <c:v>2006-07</c:v>
                </c:pt>
                <c:pt idx="13">
                  <c:v>2007-08</c:v>
                </c:pt>
                <c:pt idx="14">
                  <c:v>2008-09</c:v>
                </c:pt>
                <c:pt idx="15">
                  <c:v>2009-10</c:v>
                </c:pt>
                <c:pt idx="16">
                  <c:v>2010-11</c:v>
                </c:pt>
                <c:pt idx="17">
                  <c:v>2011-12</c:v>
                </c:pt>
                <c:pt idx="18">
                  <c:v>2012-13</c:v>
                </c:pt>
                <c:pt idx="19">
                  <c:v>2013-14</c:v>
                </c:pt>
                <c:pt idx="20">
                  <c:v>2014-15</c:v>
                </c:pt>
                <c:pt idx="21">
                  <c:v>2015/16</c:v>
                </c:pt>
                <c:pt idx="22">
                  <c:v>2016/17</c:v>
                </c:pt>
                <c:pt idx="23">
                  <c:v>2017/18</c:v>
                </c:pt>
                <c:pt idx="24">
                  <c:v>2018/19</c:v>
                </c:pt>
                <c:pt idx="25">
                  <c:v>2019/20</c:v>
                </c:pt>
                <c:pt idx="26">
                  <c:v>2020/21</c:v>
                </c:pt>
                <c:pt idx="27">
                  <c:v>2021/22</c:v>
                </c:pt>
                <c:pt idx="28">
                  <c:v>2022-23</c:v>
                </c:pt>
                <c:pt idx="29">
                  <c:v>2023-24</c:v>
                </c:pt>
                <c:pt idx="30">
                  <c:v>2024/25</c:v>
                </c:pt>
              </c:strCache>
            </c:strRef>
          </c:cat>
          <c:val>
            <c:numRef>
              <c:f>'1989 to 2024'!$F$56:$F$86</c:f>
              <c:numCache>
                <c:formatCode>#,##0</c:formatCode>
                <c:ptCount val="31"/>
                <c:pt idx="0">
                  <c:v>669.56953902439022</c:v>
                </c:pt>
                <c:pt idx="1">
                  <c:v>664.73519167904897</c:v>
                </c:pt>
                <c:pt idx="2">
                  <c:v>600.63476632200877</c:v>
                </c:pt>
                <c:pt idx="3">
                  <c:v>620.74634705882352</c:v>
                </c:pt>
                <c:pt idx="4">
                  <c:v>643.34301457725962</c:v>
                </c:pt>
                <c:pt idx="5">
                  <c:v>627.82220028208735</c:v>
                </c:pt>
                <c:pt idx="6">
                  <c:v>624.77333688415445</c:v>
                </c:pt>
                <c:pt idx="7">
                  <c:v>610.43152910737376</c:v>
                </c:pt>
                <c:pt idx="8">
                  <c:v>649.95105025125633</c:v>
                </c:pt>
                <c:pt idx="9">
                  <c:v>655.68903321033201</c:v>
                </c:pt>
                <c:pt idx="10">
                  <c:v>641.48350843373487</c:v>
                </c:pt>
                <c:pt idx="11">
                  <c:v>637.80302088167048</c:v>
                </c:pt>
                <c:pt idx="12">
                  <c:v>651.1488600682593</c:v>
                </c:pt>
                <c:pt idx="13">
                  <c:v>655.07263616557725</c:v>
                </c:pt>
                <c:pt idx="14">
                  <c:v>668.19518191603868</c:v>
                </c:pt>
                <c:pt idx="15">
                  <c:v>643.74040844480999</c:v>
                </c:pt>
                <c:pt idx="16">
                  <c:v>605.42489112903229</c:v>
                </c:pt>
                <c:pt idx="17">
                  <c:v>674.38329482071697</c:v>
                </c:pt>
                <c:pt idx="18">
                  <c:v>725.68817933723199</c:v>
                </c:pt>
                <c:pt idx="19">
                  <c:v>653.32057466399999</c:v>
                </c:pt>
                <c:pt idx="20">
                  <c:v>656.83269757142853</c:v>
                </c:pt>
                <c:pt idx="21">
                  <c:v>689.67178639686915</c:v>
                </c:pt>
                <c:pt idx="22">
                  <c:v>635.55646486486478</c:v>
                </c:pt>
                <c:pt idx="23">
                  <c:v>639.93445509496075</c:v>
                </c:pt>
                <c:pt idx="24">
                  <c:v>783.97850881893874</c:v>
                </c:pt>
                <c:pt idx="25">
                  <c:v>774.95604970213526</c:v>
                </c:pt>
                <c:pt idx="26">
                  <c:v>853.55363542982423</c:v>
                </c:pt>
                <c:pt idx="27">
                  <c:v>876.94696632012256</c:v>
                </c:pt>
                <c:pt idx="28">
                  <c:v>807.24134920140352</c:v>
                </c:pt>
                <c:pt idx="29">
                  <c:v>860.06168626747672</c:v>
                </c:pt>
                <c:pt idx="30">
                  <c:v>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79-428D-9D99-C37EDE91352C}"/>
            </c:ext>
          </c:extLst>
        </c:ser>
        <c:ser>
          <c:idx val="4"/>
          <c:order val="4"/>
          <c:tx>
            <c:strRef>
              <c:f>'1989 to 2024'!$G$50</c:f>
              <c:strCache>
                <c:ptCount val="1"/>
                <c:pt idx="0">
                  <c:v>Wagering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cat>
            <c:strRef>
              <c:f>'1989 to 2024'!$A$56:$B$86</c:f>
              <c:strCache>
                <c:ptCount val="31"/>
                <c:pt idx="0">
                  <c:v>1994-95</c:v>
                </c:pt>
                <c:pt idx="1">
                  <c:v>1995-96</c:v>
                </c:pt>
                <c:pt idx="2">
                  <c:v>1996-97</c:v>
                </c:pt>
                <c:pt idx="3">
                  <c:v>1997-98</c:v>
                </c:pt>
                <c:pt idx="4">
                  <c:v>1998-99</c:v>
                </c:pt>
                <c:pt idx="5">
                  <c:v>1999-00</c:v>
                </c:pt>
                <c:pt idx="6">
                  <c:v>2000-01</c:v>
                </c:pt>
                <c:pt idx="7">
                  <c:v>2001-02</c:v>
                </c:pt>
                <c:pt idx="8">
                  <c:v>2002-03</c:v>
                </c:pt>
                <c:pt idx="9">
                  <c:v>2003-04</c:v>
                </c:pt>
                <c:pt idx="10">
                  <c:v>2004-05</c:v>
                </c:pt>
                <c:pt idx="11">
                  <c:v>2005-06</c:v>
                </c:pt>
                <c:pt idx="12">
                  <c:v>2006-07</c:v>
                </c:pt>
                <c:pt idx="13">
                  <c:v>2007-08</c:v>
                </c:pt>
                <c:pt idx="14">
                  <c:v>2008-09</c:v>
                </c:pt>
                <c:pt idx="15">
                  <c:v>2009-10</c:v>
                </c:pt>
                <c:pt idx="16">
                  <c:v>2010-11</c:v>
                </c:pt>
                <c:pt idx="17">
                  <c:v>2011-12</c:v>
                </c:pt>
                <c:pt idx="18">
                  <c:v>2012-13</c:v>
                </c:pt>
                <c:pt idx="19">
                  <c:v>2013-14</c:v>
                </c:pt>
                <c:pt idx="20">
                  <c:v>2014-15</c:v>
                </c:pt>
                <c:pt idx="21">
                  <c:v>2015/16</c:v>
                </c:pt>
                <c:pt idx="22">
                  <c:v>2016/17</c:v>
                </c:pt>
                <c:pt idx="23">
                  <c:v>2017/18</c:v>
                </c:pt>
                <c:pt idx="24">
                  <c:v>2018/19</c:v>
                </c:pt>
                <c:pt idx="25">
                  <c:v>2019/20</c:v>
                </c:pt>
                <c:pt idx="26">
                  <c:v>2020/21</c:v>
                </c:pt>
                <c:pt idx="27">
                  <c:v>2021/22</c:v>
                </c:pt>
                <c:pt idx="28">
                  <c:v>2022-23</c:v>
                </c:pt>
                <c:pt idx="29">
                  <c:v>2023-24</c:v>
                </c:pt>
                <c:pt idx="30">
                  <c:v>2024/25</c:v>
                </c:pt>
              </c:strCache>
            </c:strRef>
          </c:cat>
          <c:val>
            <c:numRef>
              <c:f>'1989 to 2024'!$G$56:$G$86</c:f>
              <c:numCache>
                <c:formatCode>#,##0</c:formatCode>
                <c:ptCount val="31"/>
                <c:pt idx="0">
                  <c:v>886.94581975609753</c:v>
                </c:pt>
                <c:pt idx="1">
                  <c:v>905.79695096582464</c:v>
                </c:pt>
                <c:pt idx="2">
                  <c:v>890.23367208271782</c:v>
                </c:pt>
                <c:pt idx="3">
                  <c:v>908.43096470588227</c:v>
                </c:pt>
                <c:pt idx="4">
                  <c:v>948.87223323615149</c:v>
                </c:pt>
                <c:pt idx="5">
                  <c:v>928.34120733427335</c:v>
                </c:pt>
                <c:pt idx="6">
                  <c:v>974.32888415446075</c:v>
                </c:pt>
                <c:pt idx="7">
                  <c:v>1007.2638085381631</c:v>
                </c:pt>
                <c:pt idx="8">
                  <c:v>1024.6614371859298</c:v>
                </c:pt>
                <c:pt idx="9">
                  <c:v>1062.9598523985239</c:v>
                </c:pt>
                <c:pt idx="10">
                  <c:v>1072.5926265060241</c:v>
                </c:pt>
                <c:pt idx="11">
                  <c:v>1047.6368209058003</c:v>
                </c:pt>
                <c:pt idx="12">
                  <c:v>1100.752383790671</c:v>
                </c:pt>
                <c:pt idx="13">
                  <c:v>1062.9888999999998</c:v>
                </c:pt>
                <c:pt idx="14">
                  <c:v>1117.0453653907425</c:v>
                </c:pt>
                <c:pt idx="15">
                  <c:v>1121.2210239749477</c:v>
                </c:pt>
                <c:pt idx="16">
                  <c:v>1069.601387096774</c:v>
                </c:pt>
                <c:pt idx="17">
                  <c:v>1077.4122549800795</c:v>
                </c:pt>
                <c:pt idx="18">
                  <c:v>1064.4305575048734</c:v>
                </c:pt>
                <c:pt idx="19">
                  <c:v>1046.1783766424001</c:v>
                </c:pt>
                <c:pt idx="20">
                  <c:v>1057.9861549953314</c:v>
                </c:pt>
                <c:pt idx="21">
                  <c:v>1007.7636427255984</c:v>
                </c:pt>
                <c:pt idx="22">
                  <c:v>1000.1857477477477</c:v>
                </c:pt>
                <c:pt idx="23">
                  <c:v>1000.2629267199734</c:v>
                </c:pt>
                <c:pt idx="24">
                  <c:v>964.97979526368135</c:v>
                </c:pt>
                <c:pt idx="25">
                  <c:v>855.58947513570661</c:v>
                </c:pt>
                <c:pt idx="26">
                  <c:v>877.78160859646425</c:v>
                </c:pt>
                <c:pt idx="27">
                  <c:v>2915.763512911582</c:v>
                </c:pt>
                <c:pt idx="28">
                  <c:v>2740.0028583809735</c:v>
                </c:pt>
                <c:pt idx="29">
                  <c:v>2565.0160965274854</c:v>
                </c:pt>
                <c:pt idx="30">
                  <c:v>2464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279-428D-9D99-C37EDE913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798144"/>
        <c:axId val="73221248"/>
      </c:areaChart>
      <c:catAx>
        <c:axId val="717981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73221248"/>
        <c:crosses val="autoZero"/>
        <c:auto val="1"/>
        <c:lblAlgn val="ctr"/>
        <c:lblOffset val="100"/>
        <c:noMultiLvlLbl val="0"/>
      </c:catAx>
      <c:valAx>
        <c:axId val="7322124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100"/>
                </a:pPr>
                <a:r>
                  <a:rPr lang="en-US" sz="1100"/>
                  <a:t>Annual losses ($millions)</a:t>
                </a:r>
              </a:p>
            </c:rich>
          </c:tx>
          <c:layout>
            <c:manualLayout>
              <c:xMode val="edge"/>
              <c:yMode val="edge"/>
              <c:x val="5.773585885958085E-3"/>
              <c:y val="0.29707944405946402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crossAx val="7179814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4793322120201298"/>
          <c:y val="8.9142451396006309E-3"/>
          <c:w val="0.13655806277759108"/>
          <c:h val="0.16189776891926427"/>
        </c:manualLayout>
      </c:layout>
      <c:overlay val="0"/>
    </c:legend>
    <c:plotVisOnly val="1"/>
    <c:dispBlanksAs val="zero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95190247057593E-2"/>
          <c:y val="1.7986438807188726E-2"/>
          <c:w val="0.89017314930153957"/>
          <c:h val="0.964027122385622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'1989 to 2024'!$R$6:$R$10</c:f>
              <c:strCache>
                <c:ptCount val="5"/>
                <c:pt idx="0">
                  <c:v>Casino</c:v>
                </c:pt>
                <c:pt idx="1">
                  <c:v>Gaming Machines</c:v>
                </c:pt>
                <c:pt idx="2">
                  <c:v>Keno</c:v>
                </c:pt>
                <c:pt idx="3">
                  <c:v>Lotteries</c:v>
                </c:pt>
                <c:pt idx="4">
                  <c:v>Wagering</c:v>
                </c:pt>
              </c:strCache>
            </c:strRef>
          </c:cat>
          <c:val>
            <c:numRef>
              <c:f>'1989 to 2024'!$S$6:$S$10</c:f>
              <c:numCache>
                <c:formatCode>0</c:formatCode>
                <c:ptCount val="5"/>
                <c:pt idx="0">
                  <c:v>-682.76590691114211</c:v>
                </c:pt>
                <c:pt idx="1">
                  <c:v>-1177.751368124118</c:v>
                </c:pt>
                <c:pt idx="2">
                  <c:v>37.491401974612131</c:v>
                </c:pt>
                <c:pt idx="3">
                  <c:v>136.17779971791265</c:v>
                </c:pt>
                <c:pt idx="4">
                  <c:v>1535.6587926657267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A8-46CE-996D-FDF1CF71E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axId val="75945856"/>
        <c:axId val="163387264"/>
      </c:barChart>
      <c:catAx>
        <c:axId val="759458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63387264"/>
        <c:crosses val="autoZero"/>
        <c:auto val="1"/>
        <c:lblAlgn val="ctr"/>
        <c:lblOffset val="100"/>
        <c:noMultiLvlLbl val="0"/>
      </c:catAx>
      <c:valAx>
        <c:axId val="16338726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050"/>
                </a:pPr>
                <a:r>
                  <a:rPr lang="en-US" sz="1050"/>
                  <a:t>Change in gambling losses by type: 1999/2000 to 2024/25</a:t>
                </a:r>
              </a:p>
              <a:p>
                <a:pPr>
                  <a:defRPr sz="1050"/>
                </a:pPr>
                <a:r>
                  <a:rPr lang="en-US" sz="1050"/>
                  <a:t>millions  (adjusted for inflation)</a:t>
                </a:r>
              </a:p>
            </c:rich>
          </c:tx>
          <c:layout>
            <c:manualLayout>
              <c:xMode val="edge"/>
              <c:yMode val="edge"/>
              <c:x val="9.2407372729731176E-4"/>
              <c:y val="0.15906963665904664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crossAx val="7594585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646981627296588"/>
          <c:y val="4.2512077294685993E-2"/>
          <c:w val="0.84297462817147861"/>
          <c:h val="0.84173547871733423"/>
        </c:manualLayout>
      </c:layout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888888888888889E-2"/>
                  <c:y val="-2.31884057971014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01D-47C2-8249-90295EB74BC1}"/>
                </c:ext>
              </c:extLst>
            </c:dLbl>
            <c:dLbl>
              <c:idx val="23"/>
              <c:layout>
                <c:manualLayout>
                  <c:x val="-7.7186974404313069E-3"/>
                  <c:y val="-5.7279241658921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B0F-4E42-88B9-816CAB00BF5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'1989 to 2024'!$U$14:$U$37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'1989 to 2024'!$W$14:$W$37</c:f>
              <c:numCache>
                <c:formatCode>#,##0</c:formatCode>
                <c:ptCount val="24"/>
                <c:pt idx="0">
                  <c:v>343.13235006680094</c:v>
                </c:pt>
                <c:pt idx="1">
                  <c:v>343.72333252012203</c:v>
                </c:pt>
                <c:pt idx="2">
                  <c:v>339.71670416059914</c:v>
                </c:pt>
                <c:pt idx="3">
                  <c:v>314.22830488875712</c:v>
                </c:pt>
                <c:pt idx="4">
                  <c:v>332.42403279266102</c:v>
                </c:pt>
                <c:pt idx="5">
                  <c:v>331.17718260895458</c:v>
                </c:pt>
                <c:pt idx="6">
                  <c:v>322.28412754737224</c:v>
                </c:pt>
                <c:pt idx="7">
                  <c:v>344.68912887003438</c:v>
                </c:pt>
                <c:pt idx="8">
                  <c:v>356.27524506537304</c:v>
                </c:pt>
                <c:pt idx="9">
                  <c:v>346.85398873284919</c:v>
                </c:pt>
                <c:pt idx="10">
                  <c:v>380.12266431999126</c:v>
                </c:pt>
                <c:pt idx="11">
                  <c:v>366.01571437763693</c:v>
                </c:pt>
                <c:pt idx="12">
                  <c:v>351.69522492772182</c:v>
                </c:pt>
                <c:pt idx="13">
                  <c:v>407.427653873282</c:v>
                </c:pt>
                <c:pt idx="14">
                  <c:v>389.61744571004851</c:v>
                </c:pt>
                <c:pt idx="15">
                  <c:v>313.16176539602276</c:v>
                </c:pt>
                <c:pt idx="16">
                  <c:v>340.62601954487008</c:v>
                </c:pt>
                <c:pt idx="17">
                  <c:v>311.70081063848176</c:v>
                </c:pt>
                <c:pt idx="18">
                  <c:v>220.09199490329158</c:v>
                </c:pt>
                <c:pt idx="19">
                  <c:v>72.278078965498281</c:v>
                </c:pt>
                <c:pt idx="20">
                  <c:v>107.88598789610509</c:v>
                </c:pt>
                <c:pt idx="21">
                  <c:v>152.89949800474849</c:v>
                </c:pt>
                <c:pt idx="22">
                  <c:v>140.02745989812223</c:v>
                </c:pt>
                <c:pt idx="23">
                  <c:v>135.79281755380543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B01D-47C2-8249-90295EB74B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2286463"/>
        <c:axId val="472274463"/>
      </c:lineChart>
      <c:catAx>
        <c:axId val="4722864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2274463"/>
        <c:crosses val="autoZero"/>
        <c:auto val="1"/>
        <c:lblAlgn val="ctr"/>
        <c:lblOffset val="100"/>
        <c:noMultiLvlLbl val="0"/>
      </c:catAx>
      <c:valAx>
        <c:axId val="47227446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Losses per capita (2023 dollars)</a:t>
                </a:r>
              </a:p>
            </c:rich>
          </c:tx>
          <c:layout>
            <c:manualLayout>
              <c:xMode val="edge"/>
              <c:yMode val="edge"/>
              <c:x val="2.208223972003499E-3"/>
              <c:y val="0.205804709193959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2286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646981627296588"/>
          <c:y val="4.2512077294685993E-2"/>
          <c:w val="0.84297462817147861"/>
          <c:h val="0.84173547871733423"/>
        </c:manualLayout>
      </c:layout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888888888888889E-2"/>
                  <c:y val="-2.31884057971014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0F0-4224-ACFE-9D67C9C5DA16}"/>
                </c:ext>
              </c:extLst>
            </c:dLbl>
            <c:dLbl>
              <c:idx val="23"/>
              <c:layout>
                <c:manualLayout>
                  <c:x val="-2.0725388601036461E-2"/>
                  <c:y val="-4.31654553998029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FF4-4BB4-A991-18986CEDA14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'1989 to 2024'!$U$14:$U$37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'1989 to 2024'!$X$14:$X$37</c:f>
              <c:numCache>
                <c:formatCode>#,##0</c:formatCode>
                <c:ptCount val="24"/>
                <c:pt idx="0">
                  <c:v>965.10930095303388</c:v>
                </c:pt>
                <c:pt idx="1">
                  <c:v>843.04015354399462</c:v>
                </c:pt>
                <c:pt idx="2">
                  <c:v>807.53440219957281</c:v>
                </c:pt>
                <c:pt idx="3">
                  <c:v>815.95975853781954</c:v>
                </c:pt>
                <c:pt idx="4">
                  <c:v>800.19620706528588</c:v>
                </c:pt>
                <c:pt idx="5">
                  <c:v>792.71375871139048</c:v>
                </c:pt>
                <c:pt idx="6">
                  <c:v>764.18240678698623</c:v>
                </c:pt>
                <c:pt idx="7">
                  <c:v>765.98659350401056</c:v>
                </c:pt>
                <c:pt idx="8">
                  <c:v>700.9572810395905</c:v>
                </c:pt>
                <c:pt idx="9">
                  <c:v>681.48207136494386</c:v>
                </c:pt>
                <c:pt idx="10">
                  <c:v>667.05104479344095</c:v>
                </c:pt>
                <c:pt idx="11">
                  <c:v>593.41618916514392</c:v>
                </c:pt>
                <c:pt idx="12">
                  <c:v>565.76438085362452</c:v>
                </c:pt>
                <c:pt idx="13">
                  <c:v>562.04705035416157</c:v>
                </c:pt>
                <c:pt idx="14">
                  <c:v>550.58402686503337</c:v>
                </c:pt>
                <c:pt idx="15">
                  <c:v>525.10553662761367</c:v>
                </c:pt>
                <c:pt idx="16">
                  <c:v>517.46737467498576</c:v>
                </c:pt>
                <c:pt idx="17">
                  <c:v>500.9825161905232</c:v>
                </c:pt>
                <c:pt idx="18">
                  <c:v>354.21667332210205</c:v>
                </c:pt>
                <c:pt idx="19">
                  <c:v>283.40396946208733</c:v>
                </c:pt>
                <c:pt idx="20">
                  <c:v>374.42864758179365</c:v>
                </c:pt>
                <c:pt idx="21">
                  <c:v>469.89953590221393</c:v>
                </c:pt>
                <c:pt idx="22">
                  <c:v>446.20775586299709</c:v>
                </c:pt>
                <c:pt idx="23">
                  <c:v>445.79166096734673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B0F0-4224-ACFE-9D67C9C5DA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2286463"/>
        <c:axId val="472274463"/>
      </c:lineChart>
      <c:catAx>
        <c:axId val="4722864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2274463"/>
        <c:crosses val="autoZero"/>
        <c:auto val="1"/>
        <c:lblAlgn val="ctr"/>
        <c:lblOffset val="100"/>
        <c:noMultiLvlLbl val="0"/>
      </c:catAx>
      <c:valAx>
        <c:axId val="47227446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Losses per capita (2023 dollars)</a:t>
                </a:r>
              </a:p>
            </c:rich>
          </c:tx>
          <c:layout>
            <c:manualLayout>
              <c:xMode val="edge"/>
              <c:yMode val="edge"/>
              <c:x val="2.208223972003499E-3"/>
              <c:y val="0.205804709193959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2286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646981627296588"/>
          <c:y val="4.2512077294685993E-2"/>
          <c:w val="0.84297462817147861"/>
          <c:h val="0.84173547871733423"/>
        </c:manualLayout>
      </c:layout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888888888888889E-2"/>
                  <c:y val="-2.31884057971014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05B-4FF2-B499-51EFAA8F9D7D}"/>
                </c:ext>
              </c:extLst>
            </c:dLbl>
            <c:dLbl>
              <c:idx val="2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AA-4D31-BF57-704ADC0A89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'1989 to 2024'!$U$14:$U$37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'1989 to 2024'!$AA$14:$AA$37</c:f>
              <c:numCache>
                <c:formatCode>#,##0</c:formatCode>
                <c:ptCount val="24"/>
                <c:pt idx="0">
                  <c:v>207.65238993093254</c:v>
                </c:pt>
                <c:pt idx="1">
                  <c:v>208.6153497133044</c:v>
                </c:pt>
                <c:pt idx="2">
                  <c:v>215.73527660692298</c:v>
                </c:pt>
                <c:pt idx="3">
                  <c:v>214.98090623433362</c:v>
                </c:pt>
                <c:pt idx="4">
                  <c:v>206.9910613087319</c:v>
                </c:pt>
                <c:pt idx="5">
                  <c:v>213.59225473194275</c:v>
                </c:pt>
                <c:pt idx="6">
                  <c:v>202.22851299612373</c:v>
                </c:pt>
                <c:pt idx="7">
                  <c:v>207.94100698011974</c:v>
                </c:pt>
                <c:pt idx="8">
                  <c:v>205.31043538197659</c:v>
                </c:pt>
                <c:pt idx="9">
                  <c:v>193.14494991379706</c:v>
                </c:pt>
                <c:pt idx="10">
                  <c:v>190.57677296028294</c:v>
                </c:pt>
                <c:pt idx="11">
                  <c:v>184.2911948431931</c:v>
                </c:pt>
                <c:pt idx="12">
                  <c:v>177.25918238188265</c:v>
                </c:pt>
                <c:pt idx="13">
                  <c:v>175.36744020444522</c:v>
                </c:pt>
                <c:pt idx="14">
                  <c:v>163.08836927037549</c:v>
                </c:pt>
                <c:pt idx="15">
                  <c:v>158.2170334164685</c:v>
                </c:pt>
                <c:pt idx="16">
                  <c:v>154.79108413639352</c:v>
                </c:pt>
                <c:pt idx="17">
                  <c:v>146.27820958751431</c:v>
                </c:pt>
                <c:pt idx="18">
                  <c:v>127.81709369032129</c:v>
                </c:pt>
                <c:pt idx="19">
                  <c:v>134.05703585046513</c:v>
                </c:pt>
                <c:pt idx="20">
                  <c:v>436.84581025580388</c:v>
                </c:pt>
                <c:pt idx="21">
                  <c:v>402.86200103967928</c:v>
                </c:pt>
                <c:pt idx="22">
                  <c:v>370.2390439560458</c:v>
                </c:pt>
                <c:pt idx="23">
                  <c:v>349.26252865613429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005B-4FF2-B499-51EFAA8F9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2286463"/>
        <c:axId val="472274463"/>
      </c:lineChart>
      <c:catAx>
        <c:axId val="4722864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2274463"/>
        <c:crosses val="autoZero"/>
        <c:auto val="1"/>
        <c:lblAlgn val="ctr"/>
        <c:lblOffset val="100"/>
        <c:noMultiLvlLbl val="0"/>
      </c:catAx>
      <c:valAx>
        <c:axId val="47227446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Losses per capita (2023 dollars)</a:t>
                </a:r>
              </a:p>
            </c:rich>
          </c:tx>
          <c:layout>
            <c:manualLayout>
              <c:xMode val="edge"/>
              <c:yMode val="edge"/>
              <c:x val="2.208223972003499E-3"/>
              <c:y val="0.205804709193959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2286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646981627296588"/>
          <c:y val="4.2512077294685993E-2"/>
          <c:w val="0.84297462817147861"/>
          <c:h val="0.84173547871733423"/>
        </c:manualLayout>
      </c:layout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888888888888889E-2"/>
                  <c:y val="-2.31884057971014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263-4E06-90DE-75315E1D6570}"/>
                </c:ext>
              </c:extLst>
            </c:dLbl>
            <c:dLbl>
              <c:idx val="2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2FB-4A45-A123-1BF7A6910D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'1989 to 2024'!$U$14:$U$37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'1989 to 2024'!$AB$14:$AB$37</c:f>
              <c:numCache>
                <c:formatCode>#,##0</c:formatCode>
                <c:ptCount val="24"/>
                <c:pt idx="0">
                  <c:v>1644.2221311390845</c:v>
                </c:pt>
                <c:pt idx="1">
                  <c:v>1529.903561498038</c:v>
                </c:pt>
                <c:pt idx="2">
                  <c:v>1498.4209592349061</c:v>
                </c:pt>
                <c:pt idx="3">
                  <c:v>1475.979339254435</c:v>
                </c:pt>
                <c:pt idx="4">
                  <c:v>1467.6803535743666</c:v>
                </c:pt>
                <c:pt idx="5">
                  <c:v>1466.0992318363342</c:v>
                </c:pt>
                <c:pt idx="6">
                  <c:v>1415.2355410322634</c:v>
                </c:pt>
                <c:pt idx="7">
                  <c:v>1444.8667641986835</c:v>
                </c:pt>
                <c:pt idx="8">
                  <c:v>1381.9967529960561</c:v>
                </c:pt>
                <c:pt idx="9">
                  <c:v>1332.2939950304278</c:v>
                </c:pt>
                <c:pt idx="10">
                  <c:v>1358.7912561438866</c:v>
                </c:pt>
                <c:pt idx="11">
                  <c:v>1272.6763732741185</c:v>
                </c:pt>
                <c:pt idx="12">
                  <c:v>1208.8020871290546</c:v>
                </c:pt>
                <c:pt idx="13">
                  <c:v>1257.3737819029036</c:v>
                </c:pt>
                <c:pt idx="14">
                  <c:v>1219.0461380725451</c:v>
                </c:pt>
                <c:pt idx="15">
                  <c:v>1101.7209098616386</c:v>
                </c:pt>
                <c:pt idx="16">
                  <c:v>1116.3430030240036</c:v>
                </c:pt>
                <c:pt idx="17">
                  <c:v>1081.8835170041727</c:v>
                </c:pt>
                <c:pt idx="18">
                  <c:v>820.68239704251482</c:v>
                </c:pt>
                <c:pt idx="19">
                  <c:v>622.52519583440869</c:v>
                </c:pt>
                <c:pt idx="20">
                  <c:v>1054.2256869383802</c:v>
                </c:pt>
                <c:pt idx="21">
                  <c:v>1152.048527037384</c:v>
                </c:pt>
                <c:pt idx="22">
                  <c:v>1088.3345128104586</c:v>
                </c:pt>
                <c:pt idx="23">
                  <c:v>1046.3701244072984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0263-4E06-90DE-75315E1D6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2286463"/>
        <c:axId val="472274463"/>
      </c:lineChart>
      <c:catAx>
        <c:axId val="4722864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2274463"/>
        <c:crosses val="autoZero"/>
        <c:auto val="1"/>
        <c:lblAlgn val="ctr"/>
        <c:lblOffset val="100"/>
        <c:noMultiLvlLbl val="0"/>
      </c:catAx>
      <c:valAx>
        <c:axId val="47227446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Losses per capita (2023 dollars)</a:t>
                </a:r>
              </a:p>
            </c:rich>
          </c:tx>
          <c:layout>
            <c:manualLayout>
              <c:xMode val="edge"/>
              <c:yMode val="edge"/>
              <c:x val="2.208223972003499E-3"/>
              <c:y val="0.205804709193959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2286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82261345574829E-2"/>
          <c:y val="2.7464521114171123E-2"/>
          <c:w val="0.87161291604701918"/>
          <c:h val="0.85793642306761109"/>
        </c:manualLayout>
      </c:layout>
      <c:areaChart>
        <c:grouping val="stacked"/>
        <c:varyColors val="0"/>
        <c:ser>
          <c:idx val="0"/>
          <c:order val="0"/>
          <c:tx>
            <c:strRef>
              <c:f>'Govt Revenue'!$C$4</c:f>
              <c:strCache>
                <c:ptCount val="1"/>
                <c:pt idx="0">
                  <c:v>Racing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cat>
            <c:strRef>
              <c:f>'Govt Revenue'!$B$5:$B$32</c:f>
              <c:strCache>
                <c:ptCount val="28"/>
                <c:pt idx="0">
                  <c:v>1991-92</c:v>
                </c:pt>
                <c:pt idx="1">
                  <c:v>1992-93</c:v>
                </c:pt>
                <c:pt idx="2">
                  <c:v>1993-94</c:v>
                </c:pt>
                <c:pt idx="3">
                  <c:v>1994-95</c:v>
                </c:pt>
                <c:pt idx="4">
                  <c:v>1995-96</c:v>
                </c:pt>
                <c:pt idx="5">
                  <c:v>1996-97</c:v>
                </c:pt>
                <c:pt idx="6">
                  <c:v>1997-98</c:v>
                </c:pt>
                <c:pt idx="7">
                  <c:v>1998-99</c:v>
                </c:pt>
                <c:pt idx="8">
                  <c:v>1999-00</c:v>
                </c:pt>
                <c:pt idx="9">
                  <c:v>2000-01</c:v>
                </c:pt>
                <c:pt idx="10">
                  <c:v>2001-02</c:v>
                </c:pt>
                <c:pt idx="11">
                  <c:v>2002-03</c:v>
                </c:pt>
                <c:pt idx="12">
                  <c:v>2003-04</c:v>
                </c:pt>
                <c:pt idx="13">
                  <c:v>2004-05</c:v>
                </c:pt>
                <c:pt idx="14">
                  <c:v>2005-06</c:v>
                </c:pt>
                <c:pt idx="15">
                  <c:v>2006-07</c:v>
                </c:pt>
                <c:pt idx="16">
                  <c:v>2007-08</c:v>
                </c:pt>
                <c:pt idx="17">
                  <c:v>2008-09</c:v>
                </c:pt>
                <c:pt idx="18">
                  <c:v>2009-10</c:v>
                </c:pt>
                <c:pt idx="19">
                  <c:v>2010-11</c:v>
                </c:pt>
                <c:pt idx="20">
                  <c:v>2011-12</c:v>
                </c:pt>
                <c:pt idx="21">
                  <c:v>2012-13</c:v>
                </c:pt>
                <c:pt idx="22">
                  <c:v>2013-14</c:v>
                </c:pt>
                <c:pt idx="23">
                  <c:v>2014-15</c:v>
                </c:pt>
                <c:pt idx="24">
                  <c:v>2015-16</c:v>
                </c:pt>
                <c:pt idx="25">
                  <c:v>2016-17</c:v>
                </c:pt>
                <c:pt idx="26">
                  <c:v>2017/18</c:v>
                </c:pt>
                <c:pt idx="27">
                  <c:v>2018-19</c:v>
                </c:pt>
              </c:strCache>
            </c:strRef>
          </c:cat>
          <c:val>
            <c:numRef>
              <c:f>'Govt Revenue'!$C$5:$C$32</c:f>
              <c:numCache>
                <c:formatCode>#,##0</c:formatCode>
                <c:ptCount val="28"/>
                <c:pt idx="0">
                  <c:v>321.48127303180001</c:v>
                </c:pt>
                <c:pt idx="1">
                  <c:v>334.39699502489998</c:v>
                </c:pt>
                <c:pt idx="2">
                  <c:v>339.47351628659999</c:v>
                </c:pt>
                <c:pt idx="3">
                  <c:v>253.9768817035</c:v>
                </c:pt>
                <c:pt idx="4">
                  <c:v>209.64709833590001</c:v>
                </c:pt>
                <c:pt idx="5">
                  <c:v>205.5043179104</c:v>
                </c:pt>
                <c:pt idx="6">
                  <c:v>216.1905492537</c:v>
                </c:pt>
                <c:pt idx="7">
                  <c:v>225.67061504419999</c:v>
                </c:pt>
                <c:pt idx="8">
                  <c:v>224.3741974063</c:v>
                </c:pt>
                <c:pt idx="9">
                  <c:v>144.48067527169999</c:v>
                </c:pt>
                <c:pt idx="10">
                  <c:v>146.96743196829999</c:v>
                </c:pt>
                <c:pt idx="11">
                  <c:v>148.99265769230001</c:v>
                </c:pt>
                <c:pt idx="12">
                  <c:v>151.87723904879999</c:v>
                </c:pt>
                <c:pt idx="13">
                  <c:v>157.0283814181</c:v>
                </c:pt>
                <c:pt idx="14">
                  <c:v>153.5347985782</c:v>
                </c:pt>
                <c:pt idx="15">
                  <c:v>156.03076524740001</c:v>
                </c:pt>
                <c:pt idx="16">
                  <c:v>152.38448886410001</c:v>
                </c:pt>
                <c:pt idx="17">
                  <c:v>154.07196544280001</c:v>
                </c:pt>
                <c:pt idx="18">
                  <c:v>150.42471592300001</c:v>
                </c:pt>
                <c:pt idx="19">
                  <c:v>141.5400573183</c:v>
                </c:pt>
                <c:pt idx="20">
                  <c:v>133.437668</c:v>
                </c:pt>
                <c:pt idx="21">
                  <c:v>60.760759530800001</c:v>
                </c:pt>
                <c:pt idx="22">
                  <c:v>46.350364823200003</c:v>
                </c:pt>
                <c:pt idx="23">
                  <c:v>44.066317415699999</c:v>
                </c:pt>
                <c:pt idx="24">
                  <c:v>39.566255771000002</c:v>
                </c:pt>
                <c:pt idx="25">
                  <c:v>36.100950090700003</c:v>
                </c:pt>
                <c:pt idx="26">
                  <c:v>33.5483247803</c:v>
                </c:pt>
                <c:pt idx="27">
                  <c:v>17.184662159999998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88-4662-BEF1-5681B1436236}"/>
            </c:ext>
          </c:extLst>
        </c:ser>
        <c:ser>
          <c:idx val="2"/>
          <c:order val="1"/>
          <c:tx>
            <c:strRef>
              <c:f>'Govt Revenue'!$J$4</c:f>
              <c:strCache>
                <c:ptCount val="1"/>
                <c:pt idx="0">
                  <c:v>Sportsbetting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cat>
            <c:strRef>
              <c:f>'Govt Revenue'!$B$5:$B$32</c:f>
              <c:strCache>
                <c:ptCount val="28"/>
                <c:pt idx="0">
                  <c:v>1991-92</c:v>
                </c:pt>
                <c:pt idx="1">
                  <c:v>1992-93</c:v>
                </c:pt>
                <c:pt idx="2">
                  <c:v>1993-94</c:v>
                </c:pt>
                <c:pt idx="3">
                  <c:v>1994-95</c:v>
                </c:pt>
                <c:pt idx="4">
                  <c:v>1995-96</c:v>
                </c:pt>
                <c:pt idx="5">
                  <c:v>1996-97</c:v>
                </c:pt>
                <c:pt idx="6">
                  <c:v>1997-98</c:v>
                </c:pt>
                <c:pt idx="7">
                  <c:v>1998-99</c:v>
                </c:pt>
                <c:pt idx="8">
                  <c:v>1999-00</c:v>
                </c:pt>
                <c:pt idx="9">
                  <c:v>2000-01</c:v>
                </c:pt>
                <c:pt idx="10">
                  <c:v>2001-02</c:v>
                </c:pt>
                <c:pt idx="11">
                  <c:v>2002-03</c:v>
                </c:pt>
                <c:pt idx="12">
                  <c:v>2003-04</c:v>
                </c:pt>
                <c:pt idx="13">
                  <c:v>2004-05</c:v>
                </c:pt>
                <c:pt idx="14">
                  <c:v>2005-06</c:v>
                </c:pt>
                <c:pt idx="15">
                  <c:v>2006-07</c:v>
                </c:pt>
                <c:pt idx="16">
                  <c:v>2007-08</c:v>
                </c:pt>
                <c:pt idx="17">
                  <c:v>2008-09</c:v>
                </c:pt>
                <c:pt idx="18">
                  <c:v>2009-10</c:v>
                </c:pt>
                <c:pt idx="19">
                  <c:v>2010-11</c:v>
                </c:pt>
                <c:pt idx="20">
                  <c:v>2011-12</c:v>
                </c:pt>
                <c:pt idx="21">
                  <c:v>2012-13</c:v>
                </c:pt>
                <c:pt idx="22">
                  <c:v>2013-14</c:v>
                </c:pt>
                <c:pt idx="23">
                  <c:v>2014-15</c:v>
                </c:pt>
                <c:pt idx="24">
                  <c:v>2015-16</c:v>
                </c:pt>
                <c:pt idx="25">
                  <c:v>2016-17</c:v>
                </c:pt>
                <c:pt idx="26">
                  <c:v>2017/18</c:v>
                </c:pt>
                <c:pt idx="27">
                  <c:v>2018-19</c:v>
                </c:pt>
              </c:strCache>
            </c:strRef>
          </c:cat>
          <c:val>
            <c:numRef>
              <c:f>'Govt Revenue'!$J$5:$J$32</c:f>
              <c:numCache>
                <c:formatCode>#,##0</c:formatCode>
                <c:ptCount val="28"/>
                <c:pt idx="3">
                  <c:v>1.7996845426000001</c:v>
                </c:pt>
                <c:pt idx="4">
                  <c:v>1.4292708018</c:v>
                </c:pt>
                <c:pt idx="5">
                  <c:v>1.4305074627000001</c:v>
                </c:pt>
                <c:pt idx="6">
                  <c:v>2.0061164178999999</c:v>
                </c:pt>
                <c:pt idx="7">
                  <c:v>2.4502890855000001</c:v>
                </c:pt>
                <c:pt idx="8">
                  <c:v>2.8344149856</c:v>
                </c:pt>
                <c:pt idx="9">
                  <c:v>1.6882459239000001</c:v>
                </c:pt>
                <c:pt idx="10">
                  <c:v>2.8833989432</c:v>
                </c:pt>
                <c:pt idx="11">
                  <c:v>2.5965064103</c:v>
                </c:pt>
                <c:pt idx="12">
                  <c:v>3.1673817272</c:v>
                </c:pt>
                <c:pt idx="13">
                  <c:v>3.587594132</c:v>
                </c:pt>
                <c:pt idx="14">
                  <c:v>4.2490082938000002</c:v>
                </c:pt>
                <c:pt idx="15">
                  <c:v>4.8213486766000004</c:v>
                </c:pt>
                <c:pt idx="16">
                  <c:v>5.4839153674999999</c:v>
                </c:pt>
                <c:pt idx="17">
                  <c:v>6.0167419005999996</c:v>
                </c:pt>
                <c:pt idx="18">
                  <c:v>10.600742801199999</c:v>
                </c:pt>
                <c:pt idx="19">
                  <c:v>12.128234390999999</c:v>
                </c:pt>
                <c:pt idx="20">
                  <c:v>16.193072000000001</c:v>
                </c:pt>
                <c:pt idx="21">
                  <c:v>9.0521564026999997</c:v>
                </c:pt>
                <c:pt idx="22">
                  <c:v>10.225349382399999</c:v>
                </c:pt>
                <c:pt idx="23">
                  <c:v>12.2059222846</c:v>
                </c:pt>
                <c:pt idx="24">
                  <c:v>13.012457063699999</c:v>
                </c:pt>
                <c:pt idx="25">
                  <c:v>14.899264972799999</c:v>
                </c:pt>
                <c:pt idx="26">
                  <c:v>16.583813190499999</c:v>
                </c:pt>
                <c:pt idx="27">
                  <c:v>8.7159542385000002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88-4662-BEF1-5681B1436236}"/>
            </c:ext>
          </c:extLst>
        </c:ser>
        <c:ser>
          <c:idx val="3"/>
          <c:order val="2"/>
          <c:tx>
            <c:strRef>
              <c:f>'Govt Revenue'!$I$4</c:f>
              <c:strCache>
                <c:ptCount val="1"/>
                <c:pt idx="0">
                  <c:v>Total Gaming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cat>
            <c:strRef>
              <c:f>'Govt Revenue'!$B$5:$B$32</c:f>
              <c:strCache>
                <c:ptCount val="28"/>
                <c:pt idx="0">
                  <c:v>1991-92</c:v>
                </c:pt>
                <c:pt idx="1">
                  <c:v>1992-93</c:v>
                </c:pt>
                <c:pt idx="2">
                  <c:v>1993-94</c:v>
                </c:pt>
                <c:pt idx="3">
                  <c:v>1994-95</c:v>
                </c:pt>
                <c:pt idx="4">
                  <c:v>1995-96</c:v>
                </c:pt>
                <c:pt idx="5">
                  <c:v>1996-97</c:v>
                </c:pt>
                <c:pt idx="6">
                  <c:v>1997-98</c:v>
                </c:pt>
                <c:pt idx="7">
                  <c:v>1998-99</c:v>
                </c:pt>
                <c:pt idx="8">
                  <c:v>1999-00</c:v>
                </c:pt>
                <c:pt idx="9">
                  <c:v>2000-01</c:v>
                </c:pt>
                <c:pt idx="10">
                  <c:v>2001-02</c:v>
                </c:pt>
                <c:pt idx="11">
                  <c:v>2002-03</c:v>
                </c:pt>
                <c:pt idx="12">
                  <c:v>2003-04</c:v>
                </c:pt>
                <c:pt idx="13">
                  <c:v>2004-05</c:v>
                </c:pt>
                <c:pt idx="14">
                  <c:v>2005-06</c:v>
                </c:pt>
                <c:pt idx="15">
                  <c:v>2006-07</c:v>
                </c:pt>
                <c:pt idx="16">
                  <c:v>2007-08</c:v>
                </c:pt>
                <c:pt idx="17">
                  <c:v>2008-09</c:v>
                </c:pt>
                <c:pt idx="18">
                  <c:v>2009-10</c:v>
                </c:pt>
                <c:pt idx="19">
                  <c:v>2010-11</c:v>
                </c:pt>
                <c:pt idx="20">
                  <c:v>2011-12</c:v>
                </c:pt>
                <c:pt idx="21">
                  <c:v>2012-13</c:v>
                </c:pt>
                <c:pt idx="22">
                  <c:v>2013-14</c:v>
                </c:pt>
                <c:pt idx="23">
                  <c:v>2014-15</c:v>
                </c:pt>
                <c:pt idx="24">
                  <c:v>2015-16</c:v>
                </c:pt>
                <c:pt idx="25">
                  <c:v>2016-17</c:v>
                </c:pt>
                <c:pt idx="26">
                  <c:v>2017/18</c:v>
                </c:pt>
                <c:pt idx="27">
                  <c:v>2018-19</c:v>
                </c:pt>
              </c:strCache>
            </c:strRef>
          </c:cat>
          <c:val>
            <c:numRef>
              <c:f>'Govt Revenue'!$I$5:$I$32</c:f>
              <c:numCache>
                <c:formatCode>#,##0</c:formatCode>
                <c:ptCount val="28"/>
                <c:pt idx="0">
                  <c:v>595.16491122280001</c:v>
                </c:pt>
                <c:pt idx="1">
                  <c:v>748.14893200660003</c:v>
                </c:pt>
                <c:pt idx="2">
                  <c:v>1044.2305635179</c:v>
                </c:pt>
                <c:pt idx="3">
                  <c:v>1373.2096971609001</c:v>
                </c:pt>
                <c:pt idx="4">
                  <c:v>1603.6487443267999</c:v>
                </c:pt>
                <c:pt idx="5">
                  <c:v>1763.8361373134001</c:v>
                </c:pt>
                <c:pt idx="6">
                  <c:v>1989.4986895521999</c:v>
                </c:pt>
                <c:pt idx="7">
                  <c:v>2141.2345943953001</c:v>
                </c:pt>
                <c:pt idx="8">
                  <c:v>2272.0137838617002</c:v>
                </c:pt>
                <c:pt idx="9">
                  <c:v>1832.4894076087</c:v>
                </c:pt>
                <c:pt idx="10">
                  <c:v>1915.0381215324001</c:v>
                </c:pt>
                <c:pt idx="11">
                  <c:v>1787.6573615385</c:v>
                </c:pt>
                <c:pt idx="12">
                  <c:v>1736.0093654568</c:v>
                </c:pt>
                <c:pt idx="13">
                  <c:v>1748.9200574572001</c:v>
                </c:pt>
                <c:pt idx="14">
                  <c:v>1789.4056954975999</c:v>
                </c:pt>
                <c:pt idx="15">
                  <c:v>1790.9879159954</c:v>
                </c:pt>
                <c:pt idx="16">
                  <c:v>1834.8067772828999</c:v>
                </c:pt>
                <c:pt idx="17">
                  <c:v>1850.3126306695001</c:v>
                </c:pt>
                <c:pt idx="18">
                  <c:v>1776.681980892</c:v>
                </c:pt>
                <c:pt idx="19">
                  <c:v>1748.6391412487001</c:v>
                </c:pt>
                <c:pt idx="20">
                  <c:v>1801.95848</c:v>
                </c:pt>
                <c:pt idx="21">
                  <c:v>1667.1738787879001</c:v>
                </c:pt>
                <c:pt idx="22">
                  <c:v>1586.4623563199</c:v>
                </c:pt>
                <c:pt idx="23">
                  <c:v>1668.3994728463999</c:v>
                </c:pt>
                <c:pt idx="24">
                  <c:v>1718.2416980609</c:v>
                </c:pt>
                <c:pt idx="25">
                  <c:v>1642.9980318403</c:v>
                </c:pt>
                <c:pt idx="26">
                  <c:v>1681.3766548200001</c:v>
                </c:pt>
                <c:pt idx="27">
                  <c:v>1752.0987862648001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88-4662-BEF1-5681B1436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5000576"/>
        <c:axId val="215082880"/>
      </c:areaChart>
      <c:catAx>
        <c:axId val="2150005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15082880"/>
        <c:crosses val="autoZero"/>
        <c:auto val="1"/>
        <c:lblAlgn val="ctr"/>
        <c:lblOffset val="100"/>
        <c:noMultiLvlLbl val="0"/>
      </c:catAx>
      <c:valAx>
        <c:axId val="21508288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Real Government Revenue from Gambling ($million)</a:t>
                </a:r>
              </a:p>
            </c:rich>
          </c:tx>
          <c:layout>
            <c:manualLayout>
              <c:xMode val="edge"/>
              <c:yMode val="edge"/>
              <c:x val="5.3828332716099228E-4"/>
              <c:y val="0.23167397553199448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crossAx val="215000576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7155086028823772"/>
          <c:y val="9.6749023138170132E-2"/>
          <c:w val="0.19884067048022847"/>
          <c:h val="0.13419607710631684"/>
        </c:manualLayout>
      </c:layout>
      <c:overlay val="0"/>
    </c:legend>
    <c:plotVisOnly val="1"/>
    <c:dispBlanksAs val="zero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775465458498796E-2"/>
          <c:y val="1.5574248940836541E-2"/>
          <c:w val="0.87740389470380331"/>
          <c:h val="0.85869021390229272"/>
        </c:manualLayout>
      </c:layout>
      <c:areaChart>
        <c:grouping val="stacked"/>
        <c:varyColors val="0"/>
        <c:ser>
          <c:idx val="0"/>
          <c:order val="0"/>
          <c:tx>
            <c:strRef>
              <c:f>'Govt Revenue'!$C$4</c:f>
              <c:strCache>
                <c:ptCount val="1"/>
                <c:pt idx="0">
                  <c:v>Racing</c:v>
                </c:pt>
              </c:strCache>
            </c:strRef>
          </c:tx>
          <c:dLbls>
            <c:delete val="1"/>
          </c:dLbls>
          <c:cat>
            <c:strRef>
              <c:f>'Govt Revenue'!$B$5:$B$32</c:f>
              <c:strCache>
                <c:ptCount val="28"/>
                <c:pt idx="0">
                  <c:v>1991-92</c:v>
                </c:pt>
                <c:pt idx="1">
                  <c:v>1992-93</c:v>
                </c:pt>
                <c:pt idx="2">
                  <c:v>1993-94</c:v>
                </c:pt>
                <c:pt idx="3">
                  <c:v>1994-95</c:v>
                </c:pt>
                <c:pt idx="4">
                  <c:v>1995-96</c:v>
                </c:pt>
                <c:pt idx="5">
                  <c:v>1996-97</c:v>
                </c:pt>
                <c:pt idx="6">
                  <c:v>1997-98</c:v>
                </c:pt>
                <c:pt idx="7">
                  <c:v>1998-99</c:v>
                </c:pt>
                <c:pt idx="8">
                  <c:v>1999-00</c:v>
                </c:pt>
                <c:pt idx="9">
                  <c:v>2000-01</c:v>
                </c:pt>
                <c:pt idx="10">
                  <c:v>2001-02</c:v>
                </c:pt>
                <c:pt idx="11">
                  <c:v>2002-03</c:v>
                </c:pt>
                <c:pt idx="12">
                  <c:v>2003-04</c:v>
                </c:pt>
                <c:pt idx="13">
                  <c:v>2004-05</c:v>
                </c:pt>
                <c:pt idx="14">
                  <c:v>2005-06</c:v>
                </c:pt>
                <c:pt idx="15">
                  <c:v>2006-07</c:v>
                </c:pt>
                <c:pt idx="16">
                  <c:v>2007-08</c:v>
                </c:pt>
                <c:pt idx="17">
                  <c:v>2008-09</c:v>
                </c:pt>
                <c:pt idx="18">
                  <c:v>2009-10</c:v>
                </c:pt>
                <c:pt idx="19">
                  <c:v>2010-11</c:v>
                </c:pt>
                <c:pt idx="20">
                  <c:v>2011-12</c:v>
                </c:pt>
                <c:pt idx="21">
                  <c:v>2012-13</c:v>
                </c:pt>
                <c:pt idx="22">
                  <c:v>2013-14</c:v>
                </c:pt>
                <c:pt idx="23">
                  <c:v>2014-15</c:v>
                </c:pt>
                <c:pt idx="24">
                  <c:v>2015-16</c:v>
                </c:pt>
                <c:pt idx="25">
                  <c:v>2016-17</c:v>
                </c:pt>
                <c:pt idx="26">
                  <c:v>2017/18</c:v>
                </c:pt>
                <c:pt idx="27">
                  <c:v>2018-19</c:v>
                </c:pt>
              </c:strCache>
            </c:strRef>
          </c:cat>
          <c:val>
            <c:numRef>
              <c:f>'Govt Revenue'!$C$5:$C$32</c:f>
              <c:numCache>
                <c:formatCode>#,##0</c:formatCode>
                <c:ptCount val="28"/>
                <c:pt idx="0">
                  <c:v>321.48127303180001</c:v>
                </c:pt>
                <c:pt idx="1">
                  <c:v>334.39699502489998</c:v>
                </c:pt>
                <c:pt idx="2">
                  <c:v>339.47351628659999</c:v>
                </c:pt>
                <c:pt idx="3">
                  <c:v>253.9768817035</c:v>
                </c:pt>
                <c:pt idx="4">
                  <c:v>209.64709833590001</c:v>
                </c:pt>
                <c:pt idx="5">
                  <c:v>205.5043179104</c:v>
                </c:pt>
                <c:pt idx="6">
                  <c:v>216.1905492537</c:v>
                </c:pt>
                <c:pt idx="7">
                  <c:v>225.67061504419999</c:v>
                </c:pt>
                <c:pt idx="8">
                  <c:v>224.3741974063</c:v>
                </c:pt>
                <c:pt idx="9">
                  <c:v>144.48067527169999</c:v>
                </c:pt>
                <c:pt idx="10">
                  <c:v>146.96743196829999</c:v>
                </c:pt>
                <c:pt idx="11">
                  <c:v>148.99265769230001</c:v>
                </c:pt>
                <c:pt idx="12">
                  <c:v>151.87723904879999</c:v>
                </c:pt>
                <c:pt idx="13">
                  <c:v>157.0283814181</c:v>
                </c:pt>
                <c:pt idx="14">
                  <c:v>153.5347985782</c:v>
                </c:pt>
                <c:pt idx="15">
                  <c:v>156.03076524740001</c:v>
                </c:pt>
                <c:pt idx="16">
                  <c:v>152.38448886410001</c:v>
                </c:pt>
                <c:pt idx="17">
                  <c:v>154.07196544280001</c:v>
                </c:pt>
                <c:pt idx="18">
                  <c:v>150.42471592300001</c:v>
                </c:pt>
                <c:pt idx="19">
                  <c:v>141.5400573183</c:v>
                </c:pt>
                <c:pt idx="20">
                  <c:v>133.437668</c:v>
                </c:pt>
                <c:pt idx="21">
                  <c:v>60.760759530800001</c:v>
                </c:pt>
                <c:pt idx="22">
                  <c:v>46.350364823200003</c:v>
                </c:pt>
                <c:pt idx="23">
                  <c:v>44.066317415699999</c:v>
                </c:pt>
                <c:pt idx="24">
                  <c:v>39.566255771000002</c:v>
                </c:pt>
                <c:pt idx="25">
                  <c:v>36.100950090700003</c:v>
                </c:pt>
                <c:pt idx="26">
                  <c:v>33.5483247803</c:v>
                </c:pt>
                <c:pt idx="27">
                  <c:v>17.184662159999998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B1-4398-A3AE-98EDA634A042}"/>
            </c:ext>
          </c:extLst>
        </c:ser>
        <c:ser>
          <c:idx val="1"/>
          <c:order val="1"/>
          <c:tx>
            <c:strRef>
              <c:f>'Govt Revenue'!$D$4</c:f>
              <c:strCache>
                <c:ptCount val="1"/>
                <c:pt idx="0">
                  <c:v>Casino Gaming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Lbls>
            <c:delete val="1"/>
          </c:dLbls>
          <c:cat>
            <c:strRef>
              <c:f>'Govt Revenue'!$B$5:$B$32</c:f>
              <c:strCache>
                <c:ptCount val="28"/>
                <c:pt idx="0">
                  <c:v>1991-92</c:v>
                </c:pt>
                <c:pt idx="1">
                  <c:v>1992-93</c:v>
                </c:pt>
                <c:pt idx="2">
                  <c:v>1993-94</c:v>
                </c:pt>
                <c:pt idx="3">
                  <c:v>1994-95</c:v>
                </c:pt>
                <c:pt idx="4">
                  <c:v>1995-96</c:v>
                </c:pt>
                <c:pt idx="5">
                  <c:v>1996-97</c:v>
                </c:pt>
                <c:pt idx="6">
                  <c:v>1997-98</c:v>
                </c:pt>
                <c:pt idx="7">
                  <c:v>1998-99</c:v>
                </c:pt>
                <c:pt idx="8">
                  <c:v>1999-00</c:v>
                </c:pt>
                <c:pt idx="9">
                  <c:v>2000-01</c:v>
                </c:pt>
                <c:pt idx="10">
                  <c:v>2001-02</c:v>
                </c:pt>
                <c:pt idx="11">
                  <c:v>2002-03</c:v>
                </c:pt>
                <c:pt idx="12">
                  <c:v>2003-04</c:v>
                </c:pt>
                <c:pt idx="13">
                  <c:v>2004-05</c:v>
                </c:pt>
                <c:pt idx="14">
                  <c:v>2005-06</c:v>
                </c:pt>
                <c:pt idx="15">
                  <c:v>2006-07</c:v>
                </c:pt>
                <c:pt idx="16">
                  <c:v>2007-08</c:v>
                </c:pt>
                <c:pt idx="17">
                  <c:v>2008-09</c:v>
                </c:pt>
                <c:pt idx="18">
                  <c:v>2009-10</c:v>
                </c:pt>
                <c:pt idx="19">
                  <c:v>2010-11</c:v>
                </c:pt>
                <c:pt idx="20">
                  <c:v>2011-12</c:v>
                </c:pt>
                <c:pt idx="21">
                  <c:v>2012-13</c:v>
                </c:pt>
                <c:pt idx="22">
                  <c:v>2013-14</c:v>
                </c:pt>
                <c:pt idx="23">
                  <c:v>2014-15</c:v>
                </c:pt>
                <c:pt idx="24">
                  <c:v>2015-16</c:v>
                </c:pt>
                <c:pt idx="25">
                  <c:v>2016-17</c:v>
                </c:pt>
                <c:pt idx="26">
                  <c:v>2017/18</c:v>
                </c:pt>
                <c:pt idx="27">
                  <c:v>2018-19</c:v>
                </c:pt>
              </c:strCache>
            </c:strRef>
          </c:cat>
          <c:val>
            <c:numRef>
              <c:f>'Govt Revenue'!$D$5:$D$32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121.9574227129</c:v>
                </c:pt>
                <c:pt idx="4">
                  <c:v>190.5694402421</c:v>
                </c:pt>
                <c:pt idx="5">
                  <c:v>218.26137910450001</c:v>
                </c:pt>
                <c:pt idx="6">
                  <c:v>297.31394626870002</c:v>
                </c:pt>
                <c:pt idx="7">
                  <c:v>261.53975073750001</c:v>
                </c:pt>
                <c:pt idx="8">
                  <c:v>255.02172046109999</c:v>
                </c:pt>
                <c:pt idx="9">
                  <c:v>164.11176630430001</c:v>
                </c:pt>
                <c:pt idx="10">
                  <c:v>150.32260501979999</c:v>
                </c:pt>
                <c:pt idx="11">
                  <c:v>144.8119166667</c:v>
                </c:pt>
                <c:pt idx="12">
                  <c:v>141.07129787229999</c:v>
                </c:pt>
                <c:pt idx="13">
                  <c:v>149.43054889979999</c:v>
                </c:pt>
                <c:pt idx="14">
                  <c:v>153.69161848339999</c:v>
                </c:pt>
                <c:pt idx="15">
                  <c:v>154.99480552360001</c:v>
                </c:pt>
                <c:pt idx="16">
                  <c:v>154.1366481069</c:v>
                </c:pt>
                <c:pt idx="17">
                  <c:v>168.025187905</c:v>
                </c:pt>
                <c:pt idx="18">
                  <c:v>179.88322362869999</c:v>
                </c:pt>
                <c:pt idx="19">
                  <c:v>193.46665199590001</c:v>
                </c:pt>
                <c:pt idx="20">
                  <c:v>222.83958200000001</c:v>
                </c:pt>
                <c:pt idx="21">
                  <c:v>224.4970478983</c:v>
                </c:pt>
                <c:pt idx="22">
                  <c:v>225.676108</c:v>
                </c:pt>
                <c:pt idx="23">
                  <c:v>219.482247191</c:v>
                </c:pt>
                <c:pt idx="24">
                  <c:v>230.3492520776</c:v>
                </c:pt>
                <c:pt idx="25">
                  <c:v>215.03317586759999</c:v>
                </c:pt>
                <c:pt idx="26">
                  <c:v>220.34523400430001</c:v>
                </c:pt>
                <c:pt idx="27">
                  <c:v>215.1565654492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B1-4398-A3AE-98EDA634A042}"/>
            </c:ext>
          </c:extLst>
        </c:ser>
        <c:ser>
          <c:idx val="2"/>
          <c:order val="2"/>
          <c:tx>
            <c:strRef>
              <c:f>'Govt Revenue'!$E$4</c:f>
              <c:strCache>
                <c:ptCount val="1"/>
                <c:pt idx="0">
                  <c:v>Gaming Machines &amp; Keno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dLbls>
            <c:delete val="1"/>
          </c:dLbls>
          <c:cat>
            <c:strRef>
              <c:f>'Govt Revenue'!$B$5:$B$32</c:f>
              <c:strCache>
                <c:ptCount val="28"/>
                <c:pt idx="0">
                  <c:v>1991-92</c:v>
                </c:pt>
                <c:pt idx="1">
                  <c:v>1992-93</c:v>
                </c:pt>
                <c:pt idx="2">
                  <c:v>1993-94</c:v>
                </c:pt>
                <c:pt idx="3">
                  <c:v>1994-95</c:v>
                </c:pt>
                <c:pt idx="4">
                  <c:v>1995-96</c:v>
                </c:pt>
                <c:pt idx="5">
                  <c:v>1996-97</c:v>
                </c:pt>
                <c:pt idx="6">
                  <c:v>1997-98</c:v>
                </c:pt>
                <c:pt idx="7">
                  <c:v>1998-99</c:v>
                </c:pt>
                <c:pt idx="8">
                  <c:v>1999-00</c:v>
                </c:pt>
                <c:pt idx="9">
                  <c:v>2000-01</c:v>
                </c:pt>
                <c:pt idx="10">
                  <c:v>2001-02</c:v>
                </c:pt>
                <c:pt idx="11">
                  <c:v>2002-03</c:v>
                </c:pt>
                <c:pt idx="12">
                  <c:v>2003-04</c:v>
                </c:pt>
                <c:pt idx="13">
                  <c:v>2004-05</c:v>
                </c:pt>
                <c:pt idx="14">
                  <c:v>2005-06</c:v>
                </c:pt>
                <c:pt idx="15">
                  <c:v>2006-07</c:v>
                </c:pt>
                <c:pt idx="16">
                  <c:v>2007-08</c:v>
                </c:pt>
                <c:pt idx="17">
                  <c:v>2008-09</c:v>
                </c:pt>
                <c:pt idx="18">
                  <c:v>2009-10</c:v>
                </c:pt>
                <c:pt idx="19">
                  <c:v>2010-11</c:v>
                </c:pt>
                <c:pt idx="20">
                  <c:v>2011-12</c:v>
                </c:pt>
                <c:pt idx="21">
                  <c:v>2012-13</c:v>
                </c:pt>
                <c:pt idx="22">
                  <c:v>2013-14</c:v>
                </c:pt>
                <c:pt idx="23">
                  <c:v>2014-15</c:v>
                </c:pt>
                <c:pt idx="24">
                  <c:v>2015-16</c:v>
                </c:pt>
                <c:pt idx="25">
                  <c:v>2016-17</c:v>
                </c:pt>
                <c:pt idx="26">
                  <c:v>2017/18</c:v>
                </c:pt>
                <c:pt idx="27">
                  <c:v>2018-19</c:v>
                </c:pt>
              </c:strCache>
            </c:strRef>
          </c:cat>
          <c:val>
            <c:numRef>
              <c:f>'Govt Revenue'!$E$5:$E$32</c:f>
              <c:numCache>
                <c:formatCode>#,##0</c:formatCode>
                <c:ptCount val="28"/>
                <c:pt idx="0">
                  <c:v>20.153494137399999</c:v>
                </c:pt>
                <c:pt idx="1">
                  <c:v>186.4152703151</c:v>
                </c:pt>
                <c:pt idx="2">
                  <c:v>489.0876058632</c:v>
                </c:pt>
                <c:pt idx="3">
                  <c:v>704.77626340689994</c:v>
                </c:pt>
                <c:pt idx="4">
                  <c:v>886.986816944</c:v>
                </c:pt>
                <c:pt idx="5">
                  <c:v>1071.1946417910001</c:v>
                </c:pt>
                <c:pt idx="6">
                  <c:v>1203.5438298506999</c:v>
                </c:pt>
                <c:pt idx="7">
                  <c:v>1384.6657669617</c:v>
                </c:pt>
                <c:pt idx="8">
                  <c:v>1537.8065893372</c:v>
                </c:pt>
                <c:pt idx="9">
                  <c:v>1244.8527038043001</c:v>
                </c:pt>
                <c:pt idx="10">
                  <c:v>1363.5115799206999</c:v>
                </c:pt>
                <c:pt idx="11">
                  <c:v>1210.7458192308</c:v>
                </c:pt>
                <c:pt idx="12">
                  <c:v>1158.8732866083001</c:v>
                </c:pt>
                <c:pt idx="13">
                  <c:v>1175.1170158924001</c:v>
                </c:pt>
                <c:pt idx="14">
                  <c:v>1231.7446492890999</c:v>
                </c:pt>
                <c:pt idx="15">
                  <c:v>1225.1306962025001</c:v>
                </c:pt>
                <c:pt idx="16">
                  <c:v>1261.530513363</c:v>
                </c:pt>
                <c:pt idx="17">
                  <c:v>1258.2568488121001</c:v>
                </c:pt>
                <c:pt idx="18">
                  <c:v>1185.9376666533001</c:v>
                </c:pt>
                <c:pt idx="19">
                  <c:v>1170.3448382805</c:v>
                </c:pt>
                <c:pt idx="20">
                  <c:v>1156.548407</c:v>
                </c:pt>
                <c:pt idx="21">
                  <c:v>989.03285337240004</c:v>
                </c:pt>
                <c:pt idx="22">
                  <c:v>949.92017908000003</c:v>
                </c:pt>
                <c:pt idx="23">
                  <c:v>1031.6413464418999</c:v>
                </c:pt>
                <c:pt idx="24">
                  <c:v>1041.7930526315999</c:v>
                </c:pt>
                <c:pt idx="25">
                  <c:v>1017.4962330805999</c:v>
                </c:pt>
                <c:pt idx="26">
                  <c:v>1045.2960244262999</c:v>
                </c:pt>
                <c:pt idx="27">
                  <c:v>1028.6432038355999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B1-4398-A3AE-98EDA634A042}"/>
            </c:ext>
          </c:extLst>
        </c:ser>
        <c:ser>
          <c:idx val="4"/>
          <c:order val="3"/>
          <c:tx>
            <c:strRef>
              <c:f>'Govt Revenue'!$G$4</c:f>
              <c:strCache>
                <c:ptCount val="1"/>
                <c:pt idx="0">
                  <c:v>Lotteries &amp; Pools Lotto</c:v>
                </c:pt>
              </c:strCache>
            </c:strRef>
          </c:tx>
          <c:spPr>
            <a:solidFill>
              <a:schemeClr val="tx1"/>
            </a:solidFill>
          </c:spPr>
          <c:dLbls>
            <c:delete val="1"/>
          </c:dLbls>
          <c:cat>
            <c:strRef>
              <c:f>'Govt Revenue'!$B$5:$B$32</c:f>
              <c:strCache>
                <c:ptCount val="28"/>
                <c:pt idx="0">
                  <c:v>1991-92</c:v>
                </c:pt>
                <c:pt idx="1">
                  <c:v>1992-93</c:v>
                </c:pt>
                <c:pt idx="2">
                  <c:v>1993-94</c:v>
                </c:pt>
                <c:pt idx="3">
                  <c:v>1994-95</c:v>
                </c:pt>
                <c:pt idx="4">
                  <c:v>1995-96</c:v>
                </c:pt>
                <c:pt idx="5">
                  <c:v>1996-97</c:v>
                </c:pt>
                <c:pt idx="6">
                  <c:v>1997-98</c:v>
                </c:pt>
                <c:pt idx="7">
                  <c:v>1998-99</c:v>
                </c:pt>
                <c:pt idx="8">
                  <c:v>1999-00</c:v>
                </c:pt>
                <c:pt idx="9">
                  <c:v>2000-01</c:v>
                </c:pt>
                <c:pt idx="10">
                  <c:v>2001-02</c:v>
                </c:pt>
                <c:pt idx="11">
                  <c:v>2002-03</c:v>
                </c:pt>
                <c:pt idx="12">
                  <c:v>2003-04</c:v>
                </c:pt>
                <c:pt idx="13">
                  <c:v>2004-05</c:v>
                </c:pt>
                <c:pt idx="14">
                  <c:v>2005-06</c:v>
                </c:pt>
                <c:pt idx="15">
                  <c:v>2006-07</c:v>
                </c:pt>
                <c:pt idx="16">
                  <c:v>2007-08</c:v>
                </c:pt>
                <c:pt idx="17">
                  <c:v>2008-09</c:v>
                </c:pt>
                <c:pt idx="18">
                  <c:v>2009-10</c:v>
                </c:pt>
                <c:pt idx="19">
                  <c:v>2010-11</c:v>
                </c:pt>
                <c:pt idx="20">
                  <c:v>2011-12</c:v>
                </c:pt>
                <c:pt idx="21">
                  <c:v>2012-13</c:v>
                </c:pt>
                <c:pt idx="22">
                  <c:v>2013-14</c:v>
                </c:pt>
                <c:pt idx="23">
                  <c:v>2014-15</c:v>
                </c:pt>
                <c:pt idx="24">
                  <c:v>2015-16</c:v>
                </c:pt>
                <c:pt idx="25">
                  <c:v>2016-17</c:v>
                </c:pt>
                <c:pt idx="26">
                  <c:v>2017/18</c:v>
                </c:pt>
                <c:pt idx="27">
                  <c:v>2018-19</c:v>
                </c:pt>
              </c:strCache>
            </c:strRef>
          </c:cat>
          <c:val>
            <c:numRef>
              <c:f>'Govt Revenue'!$G$5:$G$32</c:f>
              <c:numCache>
                <c:formatCode>#,##0</c:formatCode>
                <c:ptCount val="28"/>
                <c:pt idx="0">
                  <c:v>555.96730653270004</c:v>
                </c:pt>
                <c:pt idx="1">
                  <c:v>529.99072636819994</c:v>
                </c:pt>
                <c:pt idx="2">
                  <c:v>539.52017752439997</c:v>
                </c:pt>
                <c:pt idx="3">
                  <c:v>533.82422870660002</c:v>
                </c:pt>
                <c:pt idx="4">
                  <c:v>514.22677760969998</c:v>
                </c:pt>
                <c:pt idx="5">
                  <c:v>467.32805522389998</c:v>
                </c:pt>
                <c:pt idx="6">
                  <c:v>486.83915522389998</c:v>
                </c:pt>
                <c:pt idx="7">
                  <c:v>494.46699115040002</c:v>
                </c:pt>
                <c:pt idx="8">
                  <c:v>478.57387175790001</c:v>
                </c:pt>
                <c:pt idx="9">
                  <c:v>422.92033152170001</c:v>
                </c:pt>
                <c:pt idx="10">
                  <c:v>400.65981373839998</c:v>
                </c:pt>
                <c:pt idx="11">
                  <c:v>431.5057205128</c:v>
                </c:pt>
                <c:pt idx="12">
                  <c:v>435.50641927409998</c:v>
                </c:pt>
                <c:pt idx="13">
                  <c:v>423.79362347189999</c:v>
                </c:pt>
                <c:pt idx="14">
                  <c:v>402.43097037910002</c:v>
                </c:pt>
                <c:pt idx="15">
                  <c:v>409.30650517840002</c:v>
                </c:pt>
                <c:pt idx="16">
                  <c:v>417.48148106899998</c:v>
                </c:pt>
                <c:pt idx="17">
                  <c:v>422.43491900650002</c:v>
                </c:pt>
                <c:pt idx="18">
                  <c:v>409.43604419650001</c:v>
                </c:pt>
                <c:pt idx="19">
                  <c:v>384.82765097240002</c:v>
                </c:pt>
                <c:pt idx="20">
                  <c:v>422.570491</c:v>
                </c:pt>
                <c:pt idx="21">
                  <c:v>453.64397751709998</c:v>
                </c:pt>
                <c:pt idx="22">
                  <c:v>410.86606923990001</c:v>
                </c:pt>
                <c:pt idx="23">
                  <c:v>417.27587921349999</c:v>
                </c:pt>
                <c:pt idx="24">
                  <c:v>446.09939335180002</c:v>
                </c:pt>
                <c:pt idx="25">
                  <c:v>410.46862289209997</c:v>
                </c:pt>
                <c:pt idx="26">
                  <c:v>415.73539638940002</c:v>
                </c:pt>
                <c:pt idx="27">
                  <c:v>508.29901697999998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AB1-4398-A3AE-98EDA634A042}"/>
            </c:ext>
          </c:extLst>
        </c:ser>
        <c:ser>
          <c:idx val="5"/>
          <c:order val="4"/>
          <c:tx>
            <c:strRef>
              <c:f>'Govt Revenue'!$H$4</c:f>
              <c:strCache>
                <c:ptCount val="1"/>
                <c:pt idx="0">
                  <c:v>Minor Gaming</c:v>
                </c:pt>
              </c:strCache>
            </c:strRef>
          </c:tx>
          <c:dLbls>
            <c:delete val="1"/>
          </c:dLbls>
          <c:cat>
            <c:strRef>
              <c:f>'Govt Revenue'!$B$5:$B$32</c:f>
              <c:strCache>
                <c:ptCount val="28"/>
                <c:pt idx="0">
                  <c:v>1991-92</c:v>
                </c:pt>
                <c:pt idx="1">
                  <c:v>1992-93</c:v>
                </c:pt>
                <c:pt idx="2">
                  <c:v>1993-94</c:v>
                </c:pt>
                <c:pt idx="3">
                  <c:v>1994-95</c:v>
                </c:pt>
                <c:pt idx="4">
                  <c:v>1995-96</c:v>
                </c:pt>
                <c:pt idx="5">
                  <c:v>1996-97</c:v>
                </c:pt>
                <c:pt idx="6">
                  <c:v>1997-98</c:v>
                </c:pt>
                <c:pt idx="7">
                  <c:v>1998-99</c:v>
                </c:pt>
                <c:pt idx="8">
                  <c:v>1999-00</c:v>
                </c:pt>
                <c:pt idx="9">
                  <c:v>2000-01</c:v>
                </c:pt>
                <c:pt idx="10">
                  <c:v>2001-02</c:v>
                </c:pt>
                <c:pt idx="11">
                  <c:v>2002-03</c:v>
                </c:pt>
                <c:pt idx="12">
                  <c:v>2003-04</c:v>
                </c:pt>
                <c:pt idx="13">
                  <c:v>2004-05</c:v>
                </c:pt>
                <c:pt idx="14">
                  <c:v>2005-06</c:v>
                </c:pt>
                <c:pt idx="15">
                  <c:v>2006-07</c:v>
                </c:pt>
                <c:pt idx="16">
                  <c:v>2007-08</c:v>
                </c:pt>
                <c:pt idx="17">
                  <c:v>2008-09</c:v>
                </c:pt>
                <c:pt idx="18">
                  <c:v>2009-10</c:v>
                </c:pt>
                <c:pt idx="19">
                  <c:v>2010-11</c:v>
                </c:pt>
                <c:pt idx="20">
                  <c:v>2011-12</c:v>
                </c:pt>
                <c:pt idx="21">
                  <c:v>2012-13</c:v>
                </c:pt>
                <c:pt idx="22">
                  <c:v>2013-14</c:v>
                </c:pt>
                <c:pt idx="23">
                  <c:v>2014-15</c:v>
                </c:pt>
                <c:pt idx="24">
                  <c:v>2015-16</c:v>
                </c:pt>
                <c:pt idx="25">
                  <c:v>2016-17</c:v>
                </c:pt>
                <c:pt idx="26">
                  <c:v>2017/18</c:v>
                </c:pt>
                <c:pt idx="27">
                  <c:v>2018-19</c:v>
                </c:pt>
              </c:strCache>
            </c:strRef>
          </c:cat>
          <c:val>
            <c:numRef>
              <c:f>'Govt Revenue'!$H$5:$H$30</c:f>
              <c:numCache>
                <c:formatCode>#,##0</c:formatCode>
                <c:ptCount val="26"/>
                <c:pt idx="0">
                  <c:v>19.044110552799999</c:v>
                </c:pt>
                <c:pt idx="1">
                  <c:v>18.0909154229</c:v>
                </c:pt>
                <c:pt idx="2">
                  <c:v>15.622780130300001</c:v>
                </c:pt>
                <c:pt idx="3">
                  <c:v>12.6517823344</c:v>
                </c:pt>
                <c:pt idx="4">
                  <c:v>11.865709531</c:v>
                </c:pt>
                <c:pt idx="5">
                  <c:v>7.0520611940000002</c:v>
                </c:pt>
                <c:pt idx="6">
                  <c:v>1.8017582089999999</c:v>
                </c:pt>
                <c:pt idx="7">
                  <c:v>0.56208554570000002</c:v>
                </c:pt>
                <c:pt idx="8">
                  <c:v>0.61160230550000005</c:v>
                </c:pt>
                <c:pt idx="9">
                  <c:v>0.60460597829999996</c:v>
                </c:pt>
                <c:pt idx="10">
                  <c:v>0.5441228534</c:v>
                </c:pt>
                <c:pt idx="11">
                  <c:v>0.59390512819999997</c:v>
                </c:pt>
                <c:pt idx="12">
                  <c:v>0.55836170210000002</c:v>
                </c:pt>
                <c:pt idx="13">
                  <c:v>0.57886919319999997</c:v>
                </c:pt>
                <c:pt idx="14">
                  <c:v>1.5384573459999999</c:v>
                </c:pt>
                <c:pt idx="15">
                  <c:v>1.5559090909</c:v>
                </c:pt>
                <c:pt idx="16">
                  <c:v>1.6581347439</c:v>
                </c:pt>
                <c:pt idx="17">
                  <c:v>1.5956749459999999</c:v>
                </c:pt>
                <c:pt idx="18">
                  <c:v>1.4250464135000001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AB1-4398-A3AE-98EDA634A042}"/>
            </c:ext>
          </c:extLst>
        </c:ser>
        <c:ser>
          <c:idx val="7"/>
          <c:order val="5"/>
          <c:tx>
            <c:strRef>
              <c:f>'Govt Revenue'!$J$4</c:f>
              <c:strCache>
                <c:ptCount val="1"/>
                <c:pt idx="0">
                  <c:v>Sportsbetting</c:v>
                </c:pt>
              </c:strCache>
            </c:strRef>
          </c:tx>
          <c:dLbls>
            <c:delete val="1"/>
          </c:dLbls>
          <c:cat>
            <c:strRef>
              <c:f>'Govt Revenue'!$B$5:$B$32</c:f>
              <c:strCache>
                <c:ptCount val="28"/>
                <c:pt idx="0">
                  <c:v>1991-92</c:v>
                </c:pt>
                <c:pt idx="1">
                  <c:v>1992-93</c:v>
                </c:pt>
                <c:pt idx="2">
                  <c:v>1993-94</c:v>
                </c:pt>
                <c:pt idx="3">
                  <c:v>1994-95</c:v>
                </c:pt>
                <c:pt idx="4">
                  <c:v>1995-96</c:v>
                </c:pt>
                <c:pt idx="5">
                  <c:v>1996-97</c:v>
                </c:pt>
                <c:pt idx="6">
                  <c:v>1997-98</c:v>
                </c:pt>
                <c:pt idx="7">
                  <c:v>1998-99</c:v>
                </c:pt>
                <c:pt idx="8">
                  <c:v>1999-00</c:v>
                </c:pt>
                <c:pt idx="9">
                  <c:v>2000-01</c:v>
                </c:pt>
                <c:pt idx="10">
                  <c:v>2001-02</c:v>
                </c:pt>
                <c:pt idx="11">
                  <c:v>2002-03</c:v>
                </c:pt>
                <c:pt idx="12">
                  <c:v>2003-04</c:v>
                </c:pt>
                <c:pt idx="13">
                  <c:v>2004-05</c:v>
                </c:pt>
                <c:pt idx="14">
                  <c:v>2005-06</c:v>
                </c:pt>
                <c:pt idx="15">
                  <c:v>2006-07</c:v>
                </c:pt>
                <c:pt idx="16">
                  <c:v>2007-08</c:v>
                </c:pt>
                <c:pt idx="17">
                  <c:v>2008-09</c:v>
                </c:pt>
                <c:pt idx="18">
                  <c:v>2009-10</c:v>
                </c:pt>
                <c:pt idx="19">
                  <c:v>2010-11</c:v>
                </c:pt>
                <c:pt idx="20">
                  <c:v>2011-12</c:v>
                </c:pt>
                <c:pt idx="21">
                  <c:v>2012-13</c:v>
                </c:pt>
                <c:pt idx="22">
                  <c:v>2013-14</c:v>
                </c:pt>
                <c:pt idx="23">
                  <c:v>2014-15</c:v>
                </c:pt>
                <c:pt idx="24">
                  <c:v>2015-16</c:v>
                </c:pt>
                <c:pt idx="25">
                  <c:v>2016-17</c:v>
                </c:pt>
                <c:pt idx="26">
                  <c:v>2017/18</c:v>
                </c:pt>
                <c:pt idx="27">
                  <c:v>2018-19</c:v>
                </c:pt>
              </c:strCache>
            </c:strRef>
          </c:cat>
          <c:val>
            <c:numRef>
              <c:f>'Govt Revenue'!$J$5:$J$32</c:f>
              <c:numCache>
                <c:formatCode>#,##0</c:formatCode>
                <c:ptCount val="28"/>
                <c:pt idx="3">
                  <c:v>1.7996845426000001</c:v>
                </c:pt>
                <c:pt idx="4">
                  <c:v>1.4292708018</c:v>
                </c:pt>
                <c:pt idx="5">
                  <c:v>1.4305074627000001</c:v>
                </c:pt>
                <c:pt idx="6">
                  <c:v>2.0061164178999999</c:v>
                </c:pt>
                <c:pt idx="7">
                  <c:v>2.4502890855000001</c:v>
                </c:pt>
                <c:pt idx="8">
                  <c:v>2.8344149856</c:v>
                </c:pt>
                <c:pt idx="9">
                  <c:v>1.6882459239000001</c:v>
                </c:pt>
                <c:pt idx="10">
                  <c:v>2.8833989432</c:v>
                </c:pt>
                <c:pt idx="11">
                  <c:v>2.5965064103</c:v>
                </c:pt>
                <c:pt idx="12">
                  <c:v>3.1673817272</c:v>
                </c:pt>
                <c:pt idx="13">
                  <c:v>3.587594132</c:v>
                </c:pt>
                <c:pt idx="14">
                  <c:v>4.2490082938000002</c:v>
                </c:pt>
                <c:pt idx="15">
                  <c:v>4.8213486766000004</c:v>
                </c:pt>
                <c:pt idx="16">
                  <c:v>5.4839153674999999</c:v>
                </c:pt>
                <c:pt idx="17">
                  <c:v>6.0167419005999996</c:v>
                </c:pt>
                <c:pt idx="18">
                  <c:v>10.600742801199999</c:v>
                </c:pt>
                <c:pt idx="19">
                  <c:v>12.128234390999999</c:v>
                </c:pt>
                <c:pt idx="20">
                  <c:v>16.193072000000001</c:v>
                </c:pt>
                <c:pt idx="21">
                  <c:v>9.0521564026999997</c:v>
                </c:pt>
                <c:pt idx="22">
                  <c:v>10.225349382399999</c:v>
                </c:pt>
                <c:pt idx="23">
                  <c:v>12.2059222846</c:v>
                </c:pt>
                <c:pt idx="24">
                  <c:v>13.012457063699999</c:v>
                </c:pt>
                <c:pt idx="25">
                  <c:v>14.899264972799999</c:v>
                </c:pt>
                <c:pt idx="26">
                  <c:v>16.583813190499999</c:v>
                </c:pt>
                <c:pt idx="27">
                  <c:v>8.7159542385000002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AB1-4398-A3AE-98EDA634A04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220564864"/>
        <c:axId val="225101696"/>
      </c:areaChart>
      <c:catAx>
        <c:axId val="2205648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25101696"/>
        <c:crosses val="autoZero"/>
        <c:auto val="1"/>
        <c:lblAlgn val="ctr"/>
        <c:lblOffset val="100"/>
        <c:noMultiLvlLbl val="0"/>
      </c:catAx>
      <c:valAx>
        <c:axId val="225101696"/>
        <c:scaling>
          <c:orientation val="minMax"/>
          <c:max val="250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Real Government Revenue ($million) </a:t>
                </a:r>
              </a:p>
            </c:rich>
          </c:tx>
          <c:layout>
            <c:manualLayout>
              <c:xMode val="edge"/>
              <c:yMode val="edge"/>
              <c:x val="2.8697947844238763E-3"/>
              <c:y val="0.29666120100956384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crossAx val="22056486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7807866737628328"/>
          <c:y val="1.9445206312081746E-3"/>
          <c:w val="0.22117605316666439"/>
          <c:h val="0.23924736854266945"/>
        </c:manualLayout>
      </c:layout>
      <c:overlay val="0"/>
    </c:legend>
    <c:plotVisOnly val="1"/>
    <c:dispBlanksAs val="zero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734639089460712"/>
          <c:y val="6.8458100627408671E-3"/>
          <c:w val="0.68393742365622046"/>
          <c:h val="0.8886144502944245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'Govt Revenue'!$M$6:$M$10</c:f>
              <c:strCache>
                <c:ptCount val="5"/>
                <c:pt idx="0">
                  <c:v>Sportsbetting</c:v>
                </c:pt>
                <c:pt idx="1">
                  <c:v>Racing</c:v>
                </c:pt>
                <c:pt idx="2">
                  <c:v>Casino Gaming</c:v>
                </c:pt>
                <c:pt idx="3">
                  <c:v>Lotteries &amp; Pools Lotto</c:v>
                </c:pt>
                <c:pt idx="4">
                  <c:v>Gaming Machines &amp; Keno</c:v>
                </c:pt>
              </c:strCache>
            </c:strRef>
          </c:cat>
          <c:val>
            <c:numRef>
              <c:f>'Govt Revenue'!$N$6:$N$10</c:f>
              <c:numCache>
                <c:formatCode>#,##0</c:formatCode>
                <c:ptCount val="5"/>
                <c:pt idx="0">
                  <c:v>9</c:v>
                </c:pt>
                <c:pt idx="1">
                  <c:v>17</c:v>
                </c:pt>
                <c:pt idx="2">
                  <c:v>215</c:v>
                </c:pt>
                <c:pt idx="3">
                  <c:v>508</c:v>
                </c:pt>
                <c:pt idx="4">
                  <c:v>1029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34-40A7-9773-6E774D75C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4"/>
        <c:axId val="249713024"/>
        <c:axId val="249714944"/>
      </c:barChart>
      <c:catAx>
        <c:axId val="24971302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49714944"/>
        <c:crosses val="autoZero"/>
        <c:auto val="1"/>
        <c:lblAlgn val="ctr"/>
        <c:lblOffset val="100"/>
        <c:noMultiLvlLbl val="0"/>
      </c:catAx>
      <c:valAx>
        <c:axId val="249714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Government Revenue: 2018/19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crossAx val="2497130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907903200992067E-2"/>
          <c:y val="6.8458100627408671E-3"/>
          <c:w val="0.90220086919619491"/>
          <c:h val="0.8847308309762250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'Govt Revenue'!$M$23:$M$27</c:f>
              <c:strCache>
                <c:ptCount val="5"/>
                <c:pt idx="0">
                  <c:v>Racing</c:v>
                </c:pt>
                <c:pt idx="1">
                  <c:v>Lotteries &amp; Pools Lotto</c:v>
                </c:pt>
                <c:pt idx="2">
                  <c:v>Sportsbetting</c:v>
                </c:pt>
                <c:pt idx="3">
                  <c:v>Casino Gaming</c:v>
                </c:pt>
                <c:pt idx="4">
                  <c:v>Gaming Machines &amp; Keno</c:v>
                </c:pt>
              </c:strCache>
            </c:strRef>
          </c:cat>
          <c:val>
            <c:numRef>
              <c:f>'Govt Revenue'!$N$23:$N$27</c:f>
              <c:numCache>
                <c:formatCode>#,##0.0</c:formatCode>
                <c:ptCount val="5"/>
                <c:pt idx="0">
                  <c:v>-304.3</c:v>
                </c:pt>
                <c:pt idx="1">
                  <c:v>-47.7</c:v>
                </c:pt>
                <c:pt idx="2">
                  <c:v>8.6999999999999993</c:v>
                </c:pt>
                <c:pt idx="3">
                  <c:v>215.2</c:v>
                </c:pt>
                <c:pt idx="4">
                  <c:v>1008.5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75-42FB-8D28-56C9EA597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4"/>
        <c:axId val="251514880"/>
        <c:axId val="251517184"/>
      </c:barChart>
      <c:catAx>
        <c:axId val="25151488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1517184"/>
        <c:crosses val="autoZero"/>
        <c:auto val="1"/>
        <c:lblAlgn val="ctr"/>
        <c:lblOffset val="100"/>
        <c:noMultiLvlLbl val="0"/>
      </c:catAx>
      <c:valAx>
        <c:axId val="2515171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Change in Government Revenue: 1991-2019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515148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28399</xdr:colOff>
      <xdr:row>44</xdr:row>
      <xdr:rowOff>176591</xdr:rowOff>
    </xdr:from>
    <xdr:to>
      <xdr:col>17</xdr:col>
      <xdr:colOff>111276</xdr:colOff>
      <xdr:row>72</xdr:row>
      <xdr:rowOff>158449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8</xdr:col>
      <xdr:colOff>401695</xdr:colOff>
      <xdr:row>12</xdr:row>
      <xdr:rowOff>20578</xdr:rowOff>
    </xdr:from>
    <xdr:to>
      <xdr:col>16</xdr:col>
      <xdr:colOff>970642</xdr:colOff>
      <xdr:row>36</xdr:row>
      <xdr:rowOff>177799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29</xdr:col>
      <xdr:colOff>33868</xdr:colOff>
      <xdr:row>6</xdr:row>
      <xdr:rowOff>16933</xdr:rowOff>
    </xdr:from>
    <xdr:to>
      <xdr:col>36</xdr:col>
      <xdr:colOff>524934</xdr:colOff>
      <xdr:row>24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1246F17-C59A-4991-AC72-A084881380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29</xdr:col>
      <xdr:colOff>8468</xdr:colOff>
      <xdr:row>26</xdr:row>
      <xdr:rowOff>33866</xdr:rowOff>
    </xdr:from>
    <xdr:to>
      <xdr:col>36</xdr:col>
      <xdr:colOff>465668</xdr:colOff>
      <xdr:row>44</xdr:row>
      <xdr:rowOff>25400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E945A18-10E5-4BA0-A49B-4805B56B8B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29</xdr:col>
      <xdr:colOff>67734</xdr:colOff>
      <xdr:row>45</xdr:row>
      <xdr:rowOff>97368</xdr:rowOff>
    </xdr:from>
    <xdr:to>
      <xdr:col>36</xdr:col>
      <xdr:colOff>567267</xdr:colOff>
      <xdr:row>64</xdr:row>
      <xdr:rowOff>38100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376ED48-134A-4953-93D4-C8BD4F3795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29</xdr:col>
      <xdr:colOff>101600</xdr:colOff>
      <xdr:row>65</xdr:row>
      <xdr:rowOff>237064</xdr:rowOff>
    </xdr:from>
    <xdr:to>
      <xdr:col>37</xdr:col>
      <xdr:colOff>25399</xdr:colOff>
      <xdr:row>84</xdr:row>
      <xdr:rowOff>93134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803157FC-F272-48DA-8050-BD69525472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0.37246</cdr:x>
      <cdr:y>0.20718</cdr:y>
    </cdr:from>
    <cdr:to>
      <cdr:x>0.53508</cdr:x>
      <cdr:y>0.25981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3083414" y="1201300"/>
          <a:ext cx="1346268" cy="3051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AU" sz="1200" b="1"/>
            <a:t>Wagering</a:t>
          </a:r>
        </a:p>
      </cdr:txBody>
    </cdr:sp>
  </cdr:relSizeAnchor>
  <cdr:relSizeAnchor xmlns:cdr="http://schemas.openxmlformats.org/drawingml/2006/chartDrawing">
    <cdr:from>
      <cdr:x>0.37295</cdr:x>
      <cdr:y>0.50008</cdr:y>
    </cdr:from>
    <cdr:to>
      <cdr:x>0.57271</cdr:x>
      <cdr:y>0.55464</cdr:y>
    </cdr:to>
    <cdr:sp macro="" textlink="">
      <cdr:nvSpPr>
        <cdr:cNvPr id="8" name="TextBox 1">
          <a:extLst xmlns:a="http://schemas.openxmlformats.org/drawingml/2006/main">
            <a:ext uri="{FF2B5EF4-FFF2-40B4-BE49-F238E27FC236}">
              <a16:creationId xmlns:a16="http://schemas.microsoft.com/office/drawing/2014/main" id="{C6F50015-2961-41EA-98DA-57592B1046CA}"/>
            </a:ext>
          </a:extLst>
        </cdr:cNvPr>
        <cdr:cNvSpPr txBox="1"/>
      </cdr:nvSpPr>
      <cdr:spPr>
        <a:xfrm xmlns:a="http://schemas.openxmlformats.org/drawingml/2006/main">
          <a:off x="2989943" y="3080657"/>
          <a:ext cx="1601433" cy="3360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AU" sz="1200" b="1"/>
            <a:t>Gaming</a:t>
          </a:r>
          <a:r>
            <a:rPr lang="en-AU" sz="1200" b="1" baseline="0"/>
            <a:t> machines</a:t>
          </a:r>
          <a:endParaRPr lang="en-AU" sz="1200" b="1"/>
        </a:p>
      </cdr:txBody>
    </cdr:sp>
  </cdr:relSizeAnchor>
  <cdr:relSizeAnchor xmlns:cdr="http://schemas.openxmlformats.org/drawingml/2006/chartDrawing">
    <cdr:from>
      <cdr:x>0.35862</cdr:x>
      <cdr:y>0.29612</cdr:y>
    </cdr:from>
    <cdr:to>
      <cdr:x>0.55838</cdr:x>
      <cdr:y>0.35068</cdr:y>
    </cdr:to>
    <cdr:sp macro="" textlink="">
      <cdr:nvSpPr>
        <cdr:cNvPr id="10" name="TextBox 1">
          <a:extLst xmlns:a="http://schemas.openxmlformats.org/drawingml/2006/main">
            <a:ext uri="{FF2B5EF4-FFF2-40B4-BE49-F238E27FC236}">
              <a16:creationId xmlns:a16="http://schemas.microsoft.com/office/drawing/2014/main" id="{041F66C9-327D-4794-B0DF-3FC0BDE0895E}"/>
            </a:ext>
          </a:extLst>
        </cdr:cNvPr>
        <cdr:cNvSpPr txBox="1"/>
      </cdr:nvSpPr>
      <cdr:spPr>
        <a:xfrm xmlns:a="http://schemas.openxmlformats.org/drawingml/2006/main">
          <a:off x="2968855" y="1717016"/>
          <a:ext cx="1653736" cy="3163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AU" sz="1200" b="1">
              <a:solidFill>
                <a:schemeClr val="bg1"/>
              </a:solidFill>
            </a:rPr>
            <a:t>Lotteries</a:t>
          </a:r>
        </a:p>
      </cdr:txBody>
    </cdr:sp>
  </cdr:relSizeAnchor>
  <cdr:relSizeAnchor xmlns:cdr="http://schemas.openxmlformats.org/drawingml/2006/chartDrawing">
    <cdr:from>
      <cdr:x>0.37521</cdr:x>
      <cdr:y>0.79165</cdr:y>
    </cdr:from>
    <cdr:to>
      <cdr:x>0.53783</cdr:x>
      <cdr:y>0.84428</cdr:y>
    </cdr:to>
    <cdr:sp macro="" textlink="">
      <cdr:nvSpPr>
        <cdr:cNvPr id="11" name="TextBox 1">
          <a:extLst xmlns:a="http://schemas.openxmlformats.org/drawingml/2006/main">
            <a:ext uri="{FF2B5EF4-FFF2-40B4-BE49-F238E27FC236}">
              <a16:creationId xmlns:a16="http://schemas.microsoft.com/office/drawing/2014/main" id="{B1236C58-AC85-4088-82D5-0FF111B47A59}"/>
            </a:ext>
          </a:extLst>
        </cdr:cNvPr>
        <cdr:cNvSpPr txBox="1"/>
      </cdr:nvSpPr>
      <cdr:spPr>
        <a:xfrm xmlns:a="http://schemas.openxmlformats.org/drawingml/2006/main">
          <a:off x="3008087" y="4876800"/>
          <a:ext cx="1303721" cy="3242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AU" sz="1200" b="1">
              <a:solidFill>
                <a:schemeClr val="bg1"/>
              </a:solidFill>
            </a:rPr>
            <a:t>Casino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2" name="Picture 1" descr="ecblank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3" name="Picture 2" descr="ecblank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4" name="Picture 3" descr="ecblank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5" name="Picture 4" descr="ecblank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6" name="Picture 5" descr="ecblank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7" name="Picture 6" descr="ecblank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8" name="Picture 7" descr="ecblank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9" name="Picture 8" descr="ecblank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10" name="Picture 9" descr="ecblank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11" name="Picture 10" descr="ecblank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12" name="Picture 11" descr="ecblank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13" name="Picture 12" descr="ecblank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14" name="Picture 13" descr="ecblank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15" name="Picture 14" descr="ecblank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16" name="Picture 15" descr="ecblank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17" name="Picture 16" descr="ecblank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18" name="Picture 17" descr="ecblank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19" name="Picture 18" descr="ecblank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20" name="Picture 19" descr="ecblank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21" name="Picture 20" descr="ecblank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22" name="Picture 21" descr="ecblank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23" name="Picture 22" descr="ecblank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24" name="Picture 23" descr="ecblank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25" name="Picture 24" descr="ecblank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26" name="Picture 25" descr="ecblank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27" name="Picture 26" descr="ecblank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28" name="Picture 27" descr="ecblank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29" name="Picture 28" descr="ecblank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30" name="Picture 29" descr="ecblank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31" name="Picture 30" descr="ecblank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32" name="Picture 31" descr="ecblank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33" name="Picture 32" descr="ecblank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34" name="Picture 33" descr="ecblank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35" name="Picture 34" descr="ecblank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36" name="Picture 35" descr="ecblank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37" name="Picture 36" descr="ecblank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38" name="Picture 37" descr="ecblank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39" name="Picture 38" descr="ecblank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40" name="Picture 39" descr="ecblank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41" name="Picture 40" descr="ecblank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42" name="Picture 41" descr="ecblan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43" name="Picture 42" descr="ecblank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44" name="Picture 43" descr="ecblank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45" name="Picture 44" descr="ecblank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46" name="Picture 45" descr="ecblank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47" name="Picture 46" descr="ecblank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48" name="Picture 47" descr="ecblank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49" name="Picture 48" descr="ecblank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50" name="Picture 49" descr="ecblank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51" name="Picture 50" descr="ecblank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52" name="Picture 51" descr="ecblank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53" name="Picture 52" descr="ecblank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54" name="Picture 53" descr="ecblank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55" name="Picture 54" descr="ecblank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56" name="Picture 55" descr="ecblank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57" name="Picture 56" descr="ecblank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58" name="Picture 57" descr="ecblank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59" name="Picture 58" descr="ecblank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60" name="Picture 59" descr="ecblank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61" name="Picture 60" descr="ecblank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62" name="Picture 61" descr="ecblank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63" name="Picture 62" descr="ecblank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64" name="Picture 63" descr="ecblank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65" name="Picture 64" descr="ecblank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66" name="Picture 65" descr="ecblank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67" name="Picture 66" descr="ecblank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68" name="Picture 67" descr="ecblank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69" name="Picture 68" descr="ecblank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70" name="Picture 69" descr="ecblank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71" name="Picture 70" descr="ecblank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72" name="Picture 71" descr="ecblank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73" name="Picture 72" descr="ecblank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74" name="Picture 73" descr="ecblank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75" name="Picture 74" descr="ecblank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76" name="Picture 75" descr="ecblank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77" name="Picture 76" descr="ecblank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78" name="Picture 77" descr="ecblank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79" name="Picture 78" descr="ecblank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80" name="Picture 79" descr="ecblank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81" name="Picture 80" descr="ecblank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82" name="Picture 81" descr="ecblank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83" name="Picture 82" descr="ecblank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84" name="Picture 83" descr="ecblank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85" name="Picture 84" descr="ecblank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86" name="Picture 1" descr="http://www.vcgr.vic.gov.au/icons/ecblank.gif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87" name="Picture 2" descr="http://www.vcgr.vic.gov.au/icons/ecblank.gif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88" name="Picture 3" descr="http://www.vcgr.vic.gov.au/icons/ecblank.gif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89" name="Picture 4" descr="http://www.vcgr.vic.gov.au/icons/ecblank.gif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90" name="Picture 5" descr="http://www.vcgr.vic.gov.au/icons/ecblank.gif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91" name="Picture 6" descr="http://www.vcgr.vic.gov.au/icons/ecblank.gif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92" name="Picture 7" descr="http://www.vcgr.vic.gov.au/icons/ecblank.gif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93" name="Picture 8" descr="http://www.vcgr.vic.gov.au/icons/ecblank.gif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94" name="Picture 9" descr="http://www.vcgr.vic.gov.au/icons/ecblank.gif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95" name="Picture 10" descr="http://www.vcgr.vic.gov.au/icons/ecblank.gif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96" name="Picture 11" descr="http://www.vcgr.vic.gov.au/icons/ecblank.gif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152400</xdr:rowOff>
    </xdr:to>
    <xdr:pic>
      <xdr:nvPicPr>
        <xdr:cNvPr id="97" name="Picture 12" descr="http://www.vcgr.vic.gov.au/icons/ecblank.gif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87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98" name="Picture 13" descr="http://www.vcgr.vic.gov.au/icons/ecblank.gif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99" name="Picture 14" descr="http://www.vcgr.vic.gov.au/icons/ecblank.gif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100" name="Picture 15" descr="http://www.vcgr.vic.gov.au/icons/ecblank.gif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101" name="Picture 16" descr="http://www.vcgr.vic.gov.au/icons/ecblank.gif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102" name="Picture 17" descr="http://www.vcgr.vic.gov.au/icons/ecblank.gif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103" name="Picture 18" descr="http://www.vcgr.vic.gov.au/icons/ecblank.gif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104" name="Picture 19" descr="http://www.vcgr.vic.gov.au/icons/ecblank.gif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105" name="Picture 20" descr="http://www.vcgr.vic.gov.au/icons/ecblank.gif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106" name="Picture 21" descr="http://www.vcgr.vic.gov.au/icons/ecblank.gif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107" name="Picture 22" descr="http://www.vcgr.vic.gov.au/icons/ecblank.gif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108" name="Picture 23" descr="http://www.vcgr.vic.gov.au/icons/ecblank.gif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152400</xdr:rowOff>
    </xdr:to>
    <xdr:pic>
      <xdr:nvPicPr>
        <xdr:cNvPr id="109" name="Picture 24" descr="http://www.vcgr.vic.gov.au/icons/ecblank.gif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110" name="Picture 25" descr="http://www.vcgr.vic.gov.au/icons/ecblank.gif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111" name="Picture 26" descr="http://www.vcgr.vic.gov.au/icons/ecblank.gif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112" name="Picture 27" descr="http://www.vcgr.vic.gov.au/icons/ecblank.gif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113" name="Picture 28" descr="http://www.vcgr.vic.gov.au/icons/ecblank.gif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114" name="Picture 29" descr="http://www.vcgr.vic.gov.au/icons/ecblank.gif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115" name="Picture 30" descr="http://www.vcgr.vic.gov.au/icons/ecblank.gif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116" name="Picture 31" descr="http://www.vcgr.vic.gov.au/icons/ecblank.gif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117" name="Picture 32" descr="http://www.vcgr.vic.gov.au/icons/ecblank.gif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118" name="Picture 33" descr="http://www.vcgr.vic.gov.au/icons/ecblank.gif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119" name="Picture 34" descr="http://www.vcgr.vic.gov.au/icons/ecblank.gif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120" name="Picture 35" descr="http://www.vcgr.vic.gov.au/icons/ecblank.gif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9525</xdr:colOff>
      <xdr:row>37</xdr:row>
      <xdr:rowOff>152400</xdr:rowOff>
    </xdr:to>
    <xdr:pic>
      <xdr:nvPicPr>
        <xdr:cNvPr id="121" name="Picture 36" descr="http://www.vcgr.vic.gov.au/icons/ecblank.gif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6600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122" name="Picture 37" descr="http://www.vcgr.vic.gov.au/icons/ecblank.gif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123" name="Picture 38" descr="http://www.vcgr.vic.gov.au/icons/ecblank.gif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124" name="Picture 39" descr="http://www.vcgr.vic.gov.au/icons/ecblank.gif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125" name="Picture 40" descr="http://www.vcgr.vic.gov.au/icons/ecblank.gif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126" name="Picture 41" descr="http://www.vcgr.vic.gov.au/icons/ecblank.gif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127" name="Picture 42" descr="http://www.vcgr.vic.gov.au/icons/ecblank.gif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128" name="Picture 43" descr="http://www.vcgr.vic.gov.au/icons/ecblank.gif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129" name="Picture 44" descr="http://www.vcgr.vic.gov.au/icons/ecblank.gif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130" name="Picture 45" descr="http://www.vcgr.vic.gov.au/icons/ecblank.gif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131" name="Picture 46" descr="http://www.vcgr.vic.gov.au/icons/ecblank.gif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132" name="Picture 47" descr="http://www.vcgr.vic.gov.au/icons/ecblank.gif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9525</xdr:colOff>
      <xdr:row>51</xdr:row>
      <xdr:rowOff>152400</xdr:rowOff>
    </xdr:to>
    <xdr:pic>
      <xdr:nvPicPr>
        <xdr:cNvPr id="133" name="Picture 48" descr="http://www.vcgr.vic.gov.au/icons/ecblank.gif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8867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134" name="Picture 49" descr="http://www.vcgr.vic.gov.au/icons/ecblank.gif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135" name="Picture 50" descr="http://www.vcgr.vic.gov.au/icons/ecblank.gif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136" name="Picture 51" descr="http://www.vcgr.vic.gov.au/icons/ecblank.gif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137" name="Picture 52" descr="http://www.vcgr.vic.gov.au/icons/ecblank.gif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138" name="Picture 53" descr="http://www.vcgr.vic.gov.au/icons/ecblank.gif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139" name="Picture 54" descr="http://www.vcgr.vic.gov.au/icons/ecblank.gif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140" name="Picture 55" descr="http://www.vcgr.vic.gov.au/icons/ecblank.gif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141" name="Picture 56" descr="http://www.vcgr.vic.gov.au/icons/ecblank.gif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142" name="Picture 57" descr="http://www.vcgr.vic.gov.au/icons/ecblank.gif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143" name="Picture 58" descr="http://www.vcgr.vic.gov.au/icons/ecblank.gif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144" name="Picture 59" descr="http://www.vcgr.vic.gov.au/icons/ecblank.gif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152400</xdr:rowOff>
    </xdr:to>
    <xdr:pic>
      <xdr:nvPicPr>
        <xdr:cNvPr id="145" name="Picture 60" descr="http://www.vcgr.vic.gov.au/icons/ecblank.gif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0012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146" name="Picture 61" descr="http://www.vcgr.vic.gov.au/icons/ecblank.gif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147" name="Picture 62" descr="http://www.vcgr.vic.gov.au/icons/ecblank.gif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148" name="Picture 63" descr="http://www.vcgr.vic.gov.au/icons/ecblank.gif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149" name="Picture 64" descr="http://www.vcgr.vic.gov.au/icons/ecblank.gif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150" name="Picture 65" descr="http://www.vcgr.vic.gov.au/icons/ecblank.gif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151" name="Picture 66" descr="http://www.vcgr.vic.gov.au/icons/ecblank.gif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152" name="Picture 67" descr="http://www.vcgr.vic.gov.au/icons/ecblank.gif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153" name="Picture 68" descr="http://www.vcgr.vic.gov.au/icons/ecblank.gif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154" name="Picture 69" descr="http://www.vcgr.vic.gov.au/icons/ecblank.gif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155" name="Picture 70" descr="http://www.vcgr.vic.gov.au/icons/ecblank.gif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156" name="Picture 71" descr="http://www.vcgr.vic.gov.au/icons/ecblank.gif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</xdr:colOff>
      <xdr:row>63</xdr:row>
      <xdr:rowOff>152400</xdr:rowOff>
    </xdr:to>
    <xdr:pic>
      <xdr:nvPicPr>
        <xdr:cNvPr id="157" name="Picture 72" descr="http://www.vcgr.vic.gov.au/icons/ecblank.gif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08108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158" name="Picture 73" descr="http://www.vcgr.vic.gov.au/icons/ecblank.gif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159" name="Picture 74" descr="http://www.vcgr.vic.gov.au/icons/ecblank.gif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160" name="Picture 75" descr="http://www.vcgr.vic.gov.au/icons/ecblank.gif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161" name="Picture 76" descr="http://www.vcgr.vic.gov.au/icons/ecblank.gif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162" name="Picture 77" descr="http://www.vcgr.vic.gov.au/icons/ecblank.gif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163" name="Picture 78" descr="http://www.vcgr.vic.gov.au/icons/ecblank.gif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164" name="Picture 79" descr="http://www.vcgr.vic.gov.au/icons/ecblank.gif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165" name="Picture 80" descr="http://www.vcgr.vic.gov.au/icons/ecblank.gif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166" name="Picture 81" descr="http://www.vcgr.vic.gov.au/icons/ecblank.gif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167" name="Picture 82" descr="http://www.vcgr.vic.gov.au/icons/ecblank.gif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168" name="Picture 83" descr="http://www.vcgr.vic.gov.au/icons/ecblank.gif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9525</xdr:colOff>
      <xdr:row>66</xdr:row>
      <xdr:rowOff>152400</xdr:rowOff>
    </xdr:to>
    <xdr:pic>
      <xdr:nvPicPr>
        <xdr:cNvPr id="169" name="Picture 84" descr="http://www.vcgr.vic.gov.au/icons/ecblank.gif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12966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0" name="Picture 1" descr="ecblank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1" name="Picture 2" descr="ecblank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2" name="Picture 3" descr="ecblank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3" name="Picture 4" descr="ecblank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4" name="Picture 5" descr="ecblank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5" name="Picture 6" descr="ecblank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6" name="Picture 7" descr="ecblank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7" name="Picture 8" descr="ecblank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8" name="Picture 9" descr="ecblank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9" name="Picture 10" descr="ecblank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80" name="Picture 11" descr="ecblank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81" name="Picture 12" descr="ecblank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2" name="Picture 13" descr="ecblank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3" name="Picture 14" descr="ecblank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4" name="Picture 15" descr="ecblank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5" name="Picture 16" descr="ecblank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6" name="Picture 17" descr="ecblank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7" name="Picture 18" descr="ecblank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8" name="Picture 19" descr="ecblank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9" name="Picture 20" descr="ecblank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90" name="Picture 21" descr="ecblank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91" name="Picture 22" descr="ecblank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92" name="Picture 23" descr="ecblank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93" name="Picture 24" descr="ecblank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4" name="Picture 25" descr="ecblank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5" name="Picture 26" descr="ecblank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6" name="Picture 27" descr="ecblank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7" name="Picture 28" descr="ecblank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8" name="Picture 29" descr="ecblank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9" name="Picture 30" descr="ecblank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0" name="Picture 31" descr="ecblank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1" name="Picture 32" descr="ecblank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2" name="Picture 33" descr="ecblank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3" name="Picture 34" descr="ecblank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4" name="Picture 35" descr="ecblank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5" name="Picture 36" descr="ecblank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06" name="Picture 37" descr="ecblank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07" name="Picture 38" descr="ecblank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08" name="Picture 39" descr="ecblank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09" name="Picture 40" descr="ecblank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0" name="Picture 41" descr="ecblank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1" name="Picture 42" descr="ecblank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2" name="Picture 43" descr="ecblank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3" name="Picture 44" descr="ecblank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4" name="Picture 45" descr="ecblank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5" name="Picture 46" descr="ecblank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6" name="Picture 47" descr="ecblank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7" name="Picture 48" descr="ecblank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18" name="Picture 49" descr="ecblank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19" name="Picture 50" descr="ecblank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0" name="Picture 51" descr="ecblank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1" name="Picture 52" descr="ecblank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2" name="Picture 53" descr="ecblank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3" name="Picture 54" descr="ecblank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4" name="Picture 55" descr="ecblank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5" name="Picture 56" descr="ecblank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6" name="Picture 57" descr="ecblank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7" name="Picture 58" descr="ecblank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8" name="Picture 59" descr="ecblank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9" name="Picture 60" descr="ecblank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0" name="Picture 61" descr="ecblank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1" name="Picture 62" descr="ecblank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2" name="Picture 63" descr="ecblank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3" name="Picture 64" descr="ecblank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4" name="Picture 65" descr="ecblank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5" name="Picture 66" descr="ecblank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6" name="Picture 67" descr="ecblank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7" name="Picture 68" descr="ecblank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8" name="Picture 69" descr="ecblank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9" name="Picture 70" descr="ecblank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0" name="Picture 71" descr="ecblank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1" name="Picture 72" descr="ecblank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2" name="Picture 73" descr="ecblank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3" name="Picture 74" descr="ecblank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4" name="Picture 75" descr="ecblank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5" name="Picture 76" descr="ecblank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6" name="Picture 77" descr="ecblank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7" name="Picture 78" descr="ecblank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8" name="Picture 79" descr="ecblank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9" name="Picture 80" descr="ecblank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50" name="Picture 81" descr="ecblank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51" name="Picture 82" descr="ecblank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52" name="Picture 83" descr="ecblank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53" name="Picture 84" descr="ecblank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4" name="Picture 1" descr="http://www.vcgr.vic.gov.au/icons/ecblank.gif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5" name="Picture 2" descr="http://www.vcgr.vic.gov.au/icons/ecblank.gif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6" name="Picture 3" descr="http://www.vcgr.vic.gov.au/icons/ecblank.gif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7" name="Picture 4" descr="http://www.vcgr.vic.gov.au/icons/ecblank.gif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8" name="Picture 5" descr="http://www.vcgr.vic.gov.au/icons/ecblank.gif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9" name="Picture 6" descr="http://www.vcgr.vic.gov.au/icons/ecblank.gif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0" name="Picture 7" descr="http://www.vcgr.vic.gov.au/icons/ecblank.gif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1" name="Picture 8" descr="http://www.vcgr.vic.gov.au/icons/ecblank.gif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2" name="Picture 9" descr="http://www.vcgr.vic.gov.au/icons/ecblank.gif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3" name="Picture 10" descr="http://www.vcgr.vic.gov.au/icons/ecblank.gif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4" name="Picture 11" descr="http://www.vcgr.vic.gov.au/icons/ecblank.gif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5" name="Picture 12" descr="http://www.vcgr.vic.gov.au/icons/ecblank.gif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666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66" name="Picture 13" descr="http://www.vcgr.vic.gov.au/icons/ecblank.gif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67" name="Picture 14" descr="http://www.vcgr.vic.gov.au/icons/ecblank.gif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68" name="Picture 15" descr="http://www.vcgr.vic.gov.au/icons/ecblank.gif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69" name="Picture 16" descr="http://www.vcgr.vic.gov.au/icons/ecblank.gif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0" name="Picture 17" descr="http://www.vcgr.vic.gov.au/icons/ecblank.gif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1" name="Picture 18" descr="http://www.vcgr.vic.gov.au/icons/ecblank.gif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2" name="Picture 19" descr="http://www.vcgr.vic.gov.au/icons/ecblank.gif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3" name="Picture 20" descr="http://www.vcgr.vic.gov.au/icons/ecblank.gif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4" name="Picture 21" descr="http://www.vcgr.vic.gov.au/icons/ecblank.gif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5" name="Picture 22" descr="http://www.vcgr.vic.gov.au/icons/ecblank.gif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6" name="Picture 23" descr="http://www.vcgr.vic.gov.au/icons/ecblank.gif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7" name="Picture 24" descr="http://www.vcgr.vic.gov.au/icons/ecblank.gif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0117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78" name="Picture 25" descr="http://www.vcgr.vic.gov.au/icons/ecblank.gif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79" name="Picture 26" descr="http://www.vcgr.vic.gov.au/icons/ecblank.gif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0" name="Picture 27" descr="http://www.vcgr.vic.gov.au/icons/ecblank.gif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1" name="Picture 28" descr="http://www.vcgr.vic.gov.au/icons/ecblank.gif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2" name="Picture 29" descr="http://www.vcgr.vic.gov.au/icons/ecblank.gif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3" name="Picture 30" descr="http://www.vcgr.vic.gov.au/icons/ecblank.gif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4" name="Picture 31" descr="http://www.vcgr.vic.gov.au/icons/ecblank.gif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5" name="Picture 32" descr="http://www.vcgr.vic.gov.au/icons/ecblank.gif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6" name="Picture 33" descr="http://www.vcgr.vic.gov.au/icons/ecblank.gif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7" name="Picture 34" descr="http://www.vcgr.vic.gov.au/icons/ecblank.gif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8" name="Picture 35" descr="http://www.vcgr.vic.gov.au/icons/ecblank.gif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9" name="Picture 36" descr="http://www.vcgr.vic.gov.au/icons/ecblank.gif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833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0" name="Picture 37" descr="http://www.vcgr.vic.gov.au/icons/ecblank.gif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1" name="Picture 38" descr="http://www.vcgr.vic.gov.au/icons/ecblank.gif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2" name="Picture 39" descr="http://www.vcgr.vic.gov.au/icons/ecblank.gif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3" name="Picture 40" descr="http://www.vcgr.vic.gov.au/icons/ecblank.gif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4" name="Picture 41" descr="http://www.vcgr.vic.gov.au/icons/ecblank.gif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5" name="Picture 42" descr="http://www.vcgr.vic.gov.au/icons/ecblank.gif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6" name="Picture 43" descr="http://www.vcgr.vic.gov.au/icons/ecblank.gif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7" name="Picture 44" descr="http://www.vcgr.vic.gov.au/icons/ecblank.gif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8" name="Picture 45" descr="http://www.vcgr.vic.gov.au/icons/ecblank.gif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9" name="Picture 46" descr="http://www.vcgr.vic.gov.au/icons/ecblank.gif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300" name="Picture 47" descr="http://www.vcgr.vic.gov.au/icons/ecblank.gif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301" name="Picture 48" descr="http://www.vcgr.vic.gov.au/icons/ecblank.gif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2" name="Picture 49" descr="http://www.vcgr.vic.gov.au/icons/ecblank.gif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3" name="Picture 50" descr="http://www.vcgr.vic.gov.au/icons/ecblank.gif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4" name="Picture 51" descr="http://www.vcgr.vic.gov.au/icons/ecblank.gif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5" name="Picture 52" descr="http://www.vcgr.vic.gov.au/icons/ecblank.gif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6" name="Picture 53" descr="http://www.vcgr.vic.gov.au/icons/ecblank.gif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7" name="Picture 54" descr="http://www.vcgr.vic.gov.au/icons/ecblank.gif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8" name="Picture 55" descr="http://www.vcgr.vic.gov.au/icons/ecblank.gif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9" name="Picture 56" descr="http://www.vcgr.vic.gov.au/icons/ecblank.gif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10" name="Picture 57" descr="http://www.vcgr.vic.gov.au/icons/ecblank.gif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11" name="Picture 58" descr="http://www.vcgr.vic.gov.au/icons/ecblank.gif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12" name="Picture 59" descr="http://www.vcgr.vic.gov.au/icons/ecblank.gif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13" name="Picture 60" descr="http://www.vcgr.vic.gov.au/icons/ecblank.gif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1549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4" name="Picture 61" descr="http://www.vcgr.vic.gov.au/icons/ecblank.gif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5" name="Picture 62" descr="http://www.vcgr.vic.gov.au/icons/ecblank.gif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6" name="Picture 63" descr="http://www.vcgr.vic.gov.au/icons/ecblank.gif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7" name="Picture 64" descr="http://www.vcgr.vic.gov.au/icons/ecblank.gif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8" name="Picture 65" descr="http://www.vcgr.vic.gov.au/icons/ecblank.gif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9" name="Picture 66" descr="http://www.vcgr.vic.gov.au/icons/ecblank.gif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0" name="Picture 67" descr="http://www.vcgr.vic.gov.au/icons/ecblank.gif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1" name="Picture 68" descr="http://www.vcgr.vic.gov.au/icons/ecblank.gif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2" name="Picture 69" descr="http://www.vcgr.vic.gov.au/icons/ecblank.gif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3" name="Picture 70" descr="http://www.vcgr.vic.gov.au/icons/ecblank.gif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4" name="Picture 71" descr="http://www.vcgr.vic.gov.au/icons/ecblank.gif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5" name="Picture 72" descr="http://www.vcgr.vic.gov.au/icons/ecblank.gif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6" name="Picture 73" descr="http://www.vcgr.vic.gov.au/icons/ecblank.gif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7" name="Picture 74" descr="http://www.vcgr.vic.gov.au/icons/ecblank.gif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8" name="Picture 75" descr="http://www.vcgr.vic.gov.au/icons/ecblank.gif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9" name="Picture 76" descr="http://www.vcgr.vic.gov.au/icons/ecblank.gif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0" name="Picture 77" descr="http://www.vcgr.vic.gov.au/icons/ecblank.gif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1" name="Picture 78" descr="http://www.vcgr.vic.gov.au/icons/ecblank.gif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2" name="Picture 79" descr="http://www.vcgr.vic.gov.au/icons/ecblank.gif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3" name="Picture 80" descr="http://www.vcgr.vic.gov.au/icons/ecblank.gif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4" name="Picture 81" descr="http://www.vcgr.vic.gov.au/icons/ecblank.gif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5" name="Picture 82" descr="http://www.vcgr.vic.gov.au/icons/ecblank.gif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6" name="Picture 83" descr="http://www.vcgr.vic.gov.au/icons/ecblank.gif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7" name="Picture 84" descr="http://www.vcgr.vic.gov.au/icons/ecblank.gif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20478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92075</xdr:colOff>
      <xdr:row>40</xdr:row>
      <xdr:rowOff>38106</xdr:rowOff>
    </xdr:from>
    <xdr:to>
      <xdr:col>17</xdr:col>
      <xdr:colOff>171451</xdr:colOff>
      <xdr:row>60</xdr:row>
      <xdr:rowOff>132292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295275</xdr:colOff>
      <xdr:row>40</xdr:row>
      <xdr:rowOff>59273</xdr:rowOff>
    </xdr:from>
    <xdr:to>
      <xdr:col>8</xdr:col>
      <xdr:colOff>116418</xdr:colOff>
      <xdr:row>60</xdr:row>
      <xdr:rowOff>148167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20</xdr:col>
      <xdr:colOff>195262</xdr:colOff>
      <xdr:row>3</xdr:row>
      <xdr:rowOff>4759</xdr:rowOff>
    </xdr:from>
    <xdr:to>
      <xdr:col>27</xdr:col>
      <xdr:colOff>127000</xdr:colOff>
      <xdr:row>16</xdr:row>
      <xdr:rowOff>179916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20</xdr:col>
      <xdr:colOff>465667</xdr:colOff>
      <xdr:row>17</xdr:row>
      <xdr:rowOff>169334</xdr:rowOff>
    </xdr:from>
    <xdr:to>
      <xdr:col>27</xdr:col>
      <xdr:colOff>397405</xdr:colOff>
      <xdr:row>38</xdr:row>
      <xdr:rowOff>169334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  <pageSetUpPr fitToPage="1"/>
  </sheetPr>
  <dimension ref="B1:H13"/>
  <sheetViews>
    <sheetView showGridLines="0" showRowColHeaders="0" topLeftCell="B1" zoomScale="110" zoomScaleNormal="110" workbookViewId="0">
      <selection activeCell="E21" sqref="E21"/>
    </sheetView>
  </sheetViews>
  <sheetFormatPr defaultRowHeight="14.5" x14ac:dyDescent="0.35"/>
  <cols>
    <col min="1" max="1" width="4.08984375" customWidth="1"/>
    <col min="2" max="2" width="29.26953125" customWidth="1"/>
    <col min="3" max="7" width="12" customWidth="1"/>
    <col min="8" max="8" width="13.26953125" customWidth="1"/>
  </cols>
  <sheetData>
    <row r="1" spans="2:8" ht="23.25" customHeight="1" x14ac:dyDescent="0.45">
      <c r="B1" s="140" t="s">
        <v>8</v>
      </c>
      <c r="C1" s="140"/>
      <c r="D1" s="140"/>
      <c r="E1" s="140"/>
      <c r="F1" s="140"/>
      <c r="G1" s="140"/>
      <c r="H1" s="140"/>
    </row>
    <row r="2" spans="2:8" x14ac:dyDescent="0.35">
      <c r="B2" s="141" t="s">
        <v>9</v>
      </c>
      <c r="C2" s="141"/>
      <c r="D2" s="141"/>
      <c r="E2" s="141"/>
      <c r="F2" s="141"/>
      <c r="G2" s="141"/>
      <c r="H2" s="141"/>
    </row>
    <row r="3" spans="2:8" x14ac:dyDescent="0.35">
      <c r="B3" s="1"/>
      <c r="C3" s="1"/>
      <c r="D3" s="1"/>
      <c r="E3" s="1"/>
      <c r="F3" s="1"/>
      <c r="G3" s="1"/>
      <c r="H3" s="1"/>
    </row>
    <row r="4" spans="2:8" x14ac:dyDescent="0.35">
      <c r="B4" s="1"/>
      <c r="C4" s="138" t="s">
        <v>3</v>
      </c>
      <c r="D4" s="138"/>
      <c r="E4" s="139" t="s">
        <v>4</v>
      </c>
      <c r="F4" s="139"/>
      <c r="G4" s="139"/>
      <c r="H4" s="1"/>
    </row>
    <row r="5" spans="2:8" ht="33" customHeight="1" x14ac:dyDescent="0.35">
      <c r="B5" s="2"/>
      <c r="C5" s="3" t="s">
        <v>5</v>
      </c>
      <c r="D5" s="3" t="s">
        <v>10</v>
      </c>
      <c r="E5" s="3" t="s">
        <v>5</v>
      </c>
      <c r="F5" s="3" t="s">
        <v>11</v>
      </c>
      <c r="G5" s="3" t="s">
        <v>10</v>
      </c>
      <c r="H5" s="6" t="s">
        <v>12</v>
      </c>
    </row>
    <row r="6" spans="2:8" ht="25.5" customHeight="1" x14ac:dyDescent="0.35">
      <c r="B6" s="4" t="s">
        <v>0</v>
      </c>
      <c r="C6" s="11">
        <v>2572</v>
      </c>
      <c r="D6" s="7">
        <f>C6/C$10*100</f>
        <v>44.260884529340906</v>
      </c>
      <c r="E6" s="11">
        <v>2393</v>
      </c>
      <c r="F6" s="11">
        <v>3088</v>
      </c>
      <c r="G6" s="7">
        <f>E6/E$10*100</f>
        <v>54.722158701120513</v>
      </c>
      <c r="H6" s="8">
        <f>(C6-F6)/F6*100</f>
        <v>-16.709844559585495</v>
      </c>
    </row>
    <row r="7" spans="2:8" ht="25.5" customHeight="1" x14ac:dyDescent="0.35">
      <c r="B7" s="4" t="s">
        <v>1</v>
      </c>
      <c r="C7" s="11">
        <v>1864</v>
      </c>
      <c r="D7" s="7">
        <f t="shared" ref="D7:D10" si="0">C7/C$10*100</f>
        <v>32.07709516434349</v>
      </c>
      <c r="E7" s="11">
        <v>922</v>
      </c>
      <c r="F7" s="11">
        <v>1190</v>
      </c>
      <c r="G7" s="7">
        <f>E7/E$10*100</f>
        <v>21.083924079579237</v>
      </c>
      <c r="H7" s="9">
        <f t="shared" ref="H7:H10" si="1">(C7-F7)/F7*100</f>
        <v>56.638655462184872</v>
      </c>
    </row>
    <row r="8" spans="2:8" ht="25.5" customHeight="1" x14ac:dyDescent="0.35">
      <c r="B8" s="4" t="s">
        <v>13</v>
      </c>
      <c r="C8" s="11">
        <v>858</v>
      </c>
      <c r="D8" s="7">
        <f t="shared" si="0"/>
        <v>14.76510067114094</v>
      </c>
      <c r="E8" s="11">
        <v>616</v>
      </c>
      <c r="F8" s="11">
        <v>795</v>
      </c>
      <c r="G8" s="7">
        <f>E8/E$10*100</f>
        <v>14.086439515206953</v>
      </c>
      <c r="H8" s="9">
        <f t="shared" si="1"/>
        <v>7.9245283018867925</v>
      </c>
    </row>
    <row r="9" spans="2:8" ht="25.5" customHeight="1" x14ac:dyDescent="0.35">
      <c r="B9" s="12" t="s">
        <v>2</v>
      </c>
      <c r="C9" s="13">
        <v>517</v>
      </c>
      <c r="D9" s="14">
        <f t="shared" si="0"/>
        <v>8.8969196351746689</v>
      </c>
      <c r="E9" s="13">
        <v>442</v>
      </c>
      <c r="F9" s="13">
        <v>570</v>
      </c>
      <c r="G9" s="14">
        <f>E9/E$10*100</f>
        <v>10.1074777040933</v>
      </c>
      <c r="H9" s="15">
        <f t="shared" si="1"/>
        <v>-9.2982456140350873</v>
      </c>
    </row>
    <row r="10" spans="2:8" ht="25.5" customHeight="1" x14ac:dyDescent="0.35">
      <c r="B10" s="16" t="s">
        <v>7</v>
      </c>
      <c r="C10" s="17">
        <f>SUM(C6:C9)</f>
        <v>5811</v>
      </c>
      <c r="D10" s="18">
        <f t="shared" si="0"/>
        <v>100</v>
      </c>
      <c r="E10" s="17">
        <f>SUM(E6:E9)</f>
        <v>4373</v>
      </c>
      <c r="F10" s="17">
        <v>5643</v>
      </c>
      <c r="G10" s="18">
        <f>E10/E$10*100</f>
        <v>100</v>
      </c>
      <c r="H10" s="18">
        <f t="shared" si="1"/>
        <v>2.9771398192450822</v>
      </c>
    </row>
    <row r="11" spans="2:8" ht="23.25" customHeight="1" x14ac:dyDescent="0.35">
      <c r="B11" s="5"/>
      <c r="C11" s="2"/>
      <c r="D11" s="2"/>
      <c r="E11" s="2"/>
      <c r="F11" s="2"/>
      <c r="G11" s="2"/>
      <c r="H11" s="2"/>
    </row>
    <row r="12" spans="2:8" ht="23.25" customHeight="1" x14ac:dyDescent="0.35">
      <c r="B12" s="4" t="s">
        <v>6</v>
      </c>
      <c r="C12" s="11">
        <v>1627</v>
      </c>
      <c r="D12" s="2"/>
      <c r="E12" s="2"/>
      <c r="F12" s="2"/>
      <c r="G12" s="2"/>
      <c r="H12" s="2"/>
    </row>
    <row r="13" spans="2:8" x14ac:dyDescent="0.35">
      <c r="B13" s="2"/>
      <c r="C13" s="10">
        <v>0.28000000000000003</v>
      </c>
      <c r="D13" s="2"/>
      <c r="E13" s="2"/>
      <c r="F13" s="2"/>
      <c r="G13" s="2"/>
      <c r="H13" s="2"/>
    </row>
  </sheetData>
  <mergeCells count="4">
    <mergeCell ref="C4:D4"/>
    <mergeCell ref="E4:G4"/>
    <mergeCell ref="B1:H1"/>
    <mergeCell ref="B2:H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499984740745262"/>
    <pageSetUpPr fitToPage="1"/>
  </sheetPr>
  <dimension ref="B1:AK92"/>
  <sheetViews>
    <sheetView showGridLines="0" showRowColHeaders="0" tabSelected="1" zoomScale="47" zoomScaleNormal="47" workbookViewId="0">
      <selection activeCell="T1" sqref="T1"/>
    </sheetView>
  </sheetViews>
  <sheetFormatPr defaultColWidth="9.08984375" defaultRowHeight="14.5" x14ac:dyDescent="0.35"/>
  <cols>
    <col min="1" max="1" width="6.1796875" style="25" customWidth="1"/>
    <col min="2" max="2" width="10.26953125" style="25" customWidth="1"/>
    <col min="3" max="4" width="8.6328125" style="25" customWidth="1"/>
    <col min="5" max="6" width="9.08984375" style="25" customWidth="1"/>
    <col min="7" max="7" width="8.6328125" style="25" customWidth="1"/>
    <col min="8" max="8" width="10.26953125" style="25" customWidth="1"/>
    <col min="9" max="9" width="6" style="25" customWidth="1"/>
    <col min="10" max="10" width="19.26953125" style="25" customWidth="1"/>
    <col min="11" max="16" width="13.81640625" style="25" customWidth="1"/>
    <col min="17" max="17" width="15.08984375" style="25" customWidth="1"/>
    <col min="18" max="20" width="8.90625" style="25" customWidth="1"/>
    <col min="21" max="21" width="9.08984375" style="49"/>
    <col min="22" max="23" width="10.81640625" style="49" customWidth="1"/>
    <col min="24" max="27" width="10.81640625" style="25" customWidth="1"/>
    <col min="28" max="28" width="9.08984375" style="25"/>
    <col min="29" max="29" width="4.08984375" style="25" customWidth="1"/>
    <col min="30" max="16384" width="9.08984375" style="25"/>
  </cols>
  <sheetData>
    <row r="1" spans="2:37" ht="31" x14ac:dyDescent="0.35">
      <c r="B1" s="125" t="s">
        <v>251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U1" s="135" t="s">
        <v>252</v>
      </c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</row>
    <row r="2" spans="2:37" ht="25.5" customHeight="1" x14ac:dyDescent="0.35">
      <c r="B2" s="124" t="s">
        <v>256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</row>
    <row r="3" spans="2:37" ht="16.5" customHeight="1" thickBot="1" x14ac:dyDescent="0.4">
      <c r="B3" s="132" t="s">
        <v>178</v>
      </c>
      <c r="C3" s="132"/>
      <c r="D3" s="132"/>
      <c r="E3" s="132"/>
      <c r="F3" s="132"/>
      <c r="G3" s="132"/>
      <c r="H3" s="132"/>
      <c r="K3" s="77"/>
      <c r="L3" s="80"/>
    </row>
    <row r="4" spans="2:37" ht="30.75" customHeight="1" thickBot="1" x14ac:dyDescent="0.4">
      <c r="B4" s="83"/>
      <c r="C4" s="84" t="s">
        <v>127</v>
      </c>
      <c r="D4" s="84" t="s">
        <v>128</v>
      </c>
      <c r="E4" s="84" t="s">
        <v>129</v>
      </c>
      <c r="F4" s="84" t="s">
        <v>130</v>
      </c>
      <c r="G4" s="84" t="s">
        <v>162</v>
      </c>
      <c r="H4" s="85" t="s">
        <v>131</v>
      </c>
      <c r="K4" s="127" t="s">
        <v>163</v>
      </c>
      <c r="L4" s="127"/>
      <c r="M4" s="127"/>
      <c r="N4" s="128" t="s">
        <v>176</v>
      </c>
      <c r="O4" s="128"/>
      <c r="P4" s="131" t="s">
        <v>263</v>
      </c>
      <c r="Q4" s="131"/>
    </row>
    <row r="5" spans="2:37" ht="29.5" customHeight="1" thickBot="1" x14ac:dyDescent="0.5">
      <c r="B5" s="86" t="s">
        <v>17</v>
      </c>
      <c r="C5" s="87"/>
      <c r="D5" s="87"/>
      <c r="E5" s="87"/>
      <c r="F5" s="87"/>
      <c r="G5" s="87"/>
      <c r="H5" s="87"/>
      <c r="K5" s="102" t="s">
        <v>156</v>
      </c>
      <c r="L5" s="102" t="s">
        <v>15</v>
      </c>
      <c r="M5" s="102" t="s">
        <v>16</v>
      </c>
      <c r="N5" s="102" t="s">
        <v>156</v>
      </c>
      <c r="O5" s="102" t="s">
        <v>16</v>
      </c>
      <c r="P5" s="32" t="s">
        <v>261</v>
      </c>
      <c r="Q5" s="32" t="s">
        <v>262</v>
      </c>
      <c r="U5" s="136" t="s">
        <v>255</v>
      </c>
      <c r="V5" s="136"/>
      <c r="W5" s="136"/>
      <c r="X5" s="136"/>
      <c r="Y5" s="136"/>
      <c r="Z5" s="136"/>
      <c r="AA5" s="136"/>
      <c r="AB5" s="136"/>
    </row>
    <row r="6" spans="2:37" ht="15" customHeight="1" x14ac:dyDescent="0.45">
      <c r="B6" s="88" t="s">
        <v>18</v>
      </c>
      <c r="C6" s="89"/>
      <c r="D6" s="89">
        <v>0</v>
      </c>
      <c r="E6" s="89"/>
      <c r="F6" s="89"/>
      <c r="G6" s="89"/>
      <c r="H6" s="90">
        <f>SUM(C6:G6)</f>
        <v>0</v>
      </c>
      <c r="I6" s="29"/>
      <c r="J6" s="26" t="s">
        <v>127</v>
      </c>
      <c r="K6" s="27">
        <f>C16</f>
        <v>823.86900000000003</v>
      </c>
      <c r="L6" s="50">
        <f>K6*$I$86/$I$61</f>
        <v>1640.7659069111421</v>
      </c>
      <c r="M6" s="28">
        <f>L6/L$11*100</f>
        <v>21.780494897689419</v>
      </c>
      <c r="N6" s="27">
        <f>C41</f>
        <v>958</v>
      </c>
      <c r="O6" s="28">
        <f>N6/N$11*100</f>
        <v>12.977512869141153</v>
      </c>
      <c r="P6" s="40">
        <f>(N6-L6)/L6*100</f>
        <v>-41.612633711807021</v>
      </c>
      <c r="Q6" s="40">
        <f>N6-L6</f>
        <v>-682.76590691114211</v>
      </c>
      <c r="R6" s="123" t="str">
        <f>PROPER(J6)</f>
        <v>Casino</v>
      </c>
      <c r="S6" s="123">
        <f>Q6</f>
        <v>-682.76590691114211</v>
      </c>
      <c r="U6" s="54"/>
      <c r="V6" s="137" t="s">
        <v>170</v>
      </c>
      <c r="W6" s="133" t="s">
        <v>1</v>
      </c>
      <c r="X6" s="133" t="s">
        <v>171</v>
      </c>
      <c r="Y6" s="133" t="s">
        <v>172</v>
      </c>
      <c r="Z6" s="133" t="s">
        <v>173</v>
      </c>
      <c r="AA6" s="133" t="s">
        <v>174</v>
      </c>
      <c r="AB6" s="134" t="s">
        <v>175</v>
      </c>
      <c r="AD6" s="101" t="s">
        <v>257</v>
      </c>
    </row>
    <row r="7" spans="2:37" ht="15" customHeight="1" x14ac:dyDescent="0.35">
      <c r="B7" s="58" t="s">
        <v>19</v>
      </c>
      <c r="C7" s="91"/>
      <c r="D7" s="91">
        <v>16.26408</v>
      </c>
      <c r="E7" s="91"/>
      <c r="F7" s="91"/>
      <c r="G7" s="91"/>
      <c r="H7" s="90">
        <f t="shared" ref="H7:H41" si="0">SUM(C7:G7)</f>
        <v>16.26408</v>
      </c>
      <c r="I7" s="29"/>
      <c r="J7" s="26" t="s">
        <v>128</v>
      </c>
      <c r="K7" s="27">
        <f>D16</f>
        <v>2170.56</v>
      </c>
      <c r="L7" s="50">
        <f>K7*$I$86/$I$61</f>
        <v>4322.751368124118</v>
      </c>
      <c r="M7" s="28">
        <f>L7/L$11*100</f>
        <v>57.382752604028973</v>
      </c>
      <c r="N7" s="27">
        <f>D41</f>
        <v>3145</v>
      </c>
      <c r="O7" s="28">
        <f>N7/N$11*100</f>
        <v>42.60363045245191</v>
      </c>
      <c r="P7" s="40">
        <f t="shared" ref="P7:P10" si="1">(N7-L7)/L7*100</f>
        <v>-27.245410800372028</v>
      </c>
      <c r="Q7" s="40">
        <f t="shared" ref="Q7:Q9" si="2">N7-L7</f>
        <v>-1177.751368124118</v>
      </c>
      <c r="R7" s="123" t="str">
        <f t="shared" ref="R7:R10" si="3">PROPER(J7)</f>
        <v>Gaming Machines</v>
      </c>
      <c r="S7" s="123">
        <f t="shared" ref="S7:S10" si="4">Q7</f>
        <v>-1177.751368124118</v>
      </c>
      <c r="U7"/>
      <c r="V7" s="137"/>
      <c r="W7" s="133"/>
      <c r="X7" s="133"/>
      <c r="Y7" s="133"/>
      <c r="Z7" s="133"/>
      <c r="AA7" s="133"/>
      <c r="AB7" s="134"/>
    </row>
    <row r="8" spans="2:37" ht="15" customHeight="1" x14ac:dyDescent="0.35">
      <c r="B8" s="58" t="s">
        <v>20</v>
      </c>
      <c r="C8" s="91"/>
      <c r="D8" s="91">
        <v>32.462693999999999</v>
      </c>
      <c r="E8" s="91"/>
      <c r="F8" s="91"/>
      <c r="G8" s="91"/>
      <c r="H8" s="90">
        <f t="shared" si="0"/>
        <v>32.462693999999999</v>
      </c>
      <c r="I8" s="29"/>
      <c r="J8" s="26" t="s">
        <v>129</v>
      </c>
      <c r="K8" s="27">
        <f>E16</f>
        <v>6.7830000000000004</v>
      </c>
      <c r="L8" s="50">
        <f>K8*$I$86/$I$61</f>
        <v>13.508598025387869</v>
      </c>
      <c r="M8" s="28">
        <f>L8/L$11*100</f>
        <v>0.17932110188759054</v>
      </c>
      <c r="N8" s="27">
        <f>E41</f>
        <v>51</v>
      </c>
      <c r="O8" s="28">
        <f>N8/N$11*100</f>
        <v>0.69086968301273366</v>
      </c>
      <c r="P8" s="40">
        <f t="shared" si="1"/>
        <v>277.53732773861003</v>
      </c>
      <c r="Q8" s="40">
        <f t="shared" si="2"/>
        <v>37.491401974612131</v>
      </c>
      <c r="R8" s="123" t="str">
        <f t="shared" si="3"/>
        <v>Keno</v>
      </c>
      <c r="S8" s="123">
        <f t="shared" si="4"/>
        <v>37.491401974612131</v>
      </c>
      <c r="U8" s="99">
        <v>1996</v>
      </c>
      <c r="V8" s="94">
        <v>4548118</v>
      </c>
      <c r="W8" s="94">
        <f t="shared" ref="W8:W37" si="5">C57*1000000/$V8</f>
        <v>226.45449246111008</v>
      </c>
      <c r="X8" s="94">
        <f t="shared" ref="X8:X37" si="6">D57*1000000/$V8</f>
        <v>574.92823802141709</v>
      </c>
      <c r="Y8" s="94">
        <f t="shared" ref="Y8:Y37" si="7">E57*1000000/$V8</f>
        <v>4.0142737693961701</v>
      </c>
      <c r="Z8" s="94">
        <f t="shared" ref="Z8:Z37" si="8">F57*1000000/$V8</f>
        <v>146.15610054071794</v>
      </c>
      <c r="AA8" s="94">
        <f t="shared" ref="AA8:AA37" si="9">G57*1000000/$V8</f>
        <v>199.1586302215168</v>
      </c>
      <c r="AB8" s="94">
        <f t="shared" ref="AB8:AB37" si="10">H57*1000000/$V8</f>
        <v>1150.711735014158</v>
      </c>
    </row>
    <row r="9" spans="2:37" ht="15" customHeight="1" x14ac:dyDescent="0.35">
      <c r="B9" s="58" t="s">
        <v>21</v>
      </c>
      <c r="C9" s="91"/>
      <c r="D9" s="91">
        <v>255.24271200000001</v>
      </c>
      <c r="E9" s="91"/>
      <c r="F9" s="91"/>
      <c r="G9" s="91"/>
      <c r="H9" s="90">
        <f t="shared" si="0"/>
        <v>255.24271200000001</v>
      </c>
      <c r="I9" s="29"/>
      <c r="J9" s="26" t="s">
        <v>130</v>
      </c>
      <c r="K9" s="27">
        <f>F16</f>
        <v>315.245</v>
      </c>
      <c r="L9" s="50">
        <f>K9*$I$86/$I$61</f>
        <v>627.82220028208735</v>
      </c>
      <c r="M9" s="28">
        <f>L9/L$11*100</f>
        <v>8.3340823772008665</v>
      </c>
      <c r="N9" s="27">
        <f>F41</f>
        <v>764</v>
      </c>
      <c r="O9" s="28">
        <f t="shared" ref="O9:O10" si="11">N9/N$11*100</f>
        <v>10.349498780818205</v>
      </c>
      <c r="P9" s="40">
        <f t="shared" si="1"/>
        <v>21.690504040272309</v>
      </c>
      <c r="Q9" s="40">
        <f t="shared" si="2"/>
        <v>136.17779971791265</v>
      </c>
      <c r="R9" s="123" t="str">
        <f t="shared" si="3"/>
        <v>Lotteries</v>
      </c>
      <c r="S9" s="123">
        <f t="shared" si="4"/>
        <v>136.17779971791265</v>
      </c>
      <c r="U9" s="100">
        <v>1997</v>
      </c>
      <c r="V9" s="98">
        <v>4584955</v>
      </c>
      <c r="W9" s="98">
        <f t="shared" si="5"/>
        <v>263.36860951587005</v>
      </c>
      <c r="X9" s="98">
        <f t="shared" si="6"/>
        <v>662.23445181128955</v>
      </c>
      <c r="Y9" s="98">
        <f t="shared" si="7"/>
        <v>3.2565917092266448</v>
      </c>
      <c r="Z9" s="98">
        <f t="shared" si="8"/>
        <v>131.0012347606484</v>
      </c>
      <c r="AA9" s="98">
        <f t="shared" si="9"/>
        <v>194.16410239200118</v>
      </c>
      <c r="AB9" s="98">
        <f t="shared" si="10"/>
        <v>1254.0249901890359</v>
      </c>
    </row>
    <row r="10" spans="2:37" ht="15" customHeight="1" x14ac:dyDescent="0.35">
      <c r="B10" s="58" t="s">
        <v>22</v>
      </c>
      <c r="C10" s="91"/>
      <c r="D10" s="91">
        <v>679.66329438000002</v>
      </c>
      <c r="E10" s="91">
        <v>2.4725600000000001</v>
      </c>
      <c r="F10" s="91"/>
      <c r="G10" s="91"/>
      <c r="H10" s="90">
        <f t="shared" si="0"/>
        <v>682.13585438000007</v>
      </c>
      <c r="I10" s="29"/>
      <c r="J10" s="26" t="s">
        <v>162</v>
      </c>
      <c r="K10" s="27">
        <f>G16</f>
        <v>466.14299999999997</v>
      </c>
      <c r="L10" s="50">
        <f>K10*$I$86/$I$61</f>
        <v>928.34120733427335</v>
      </c>
      <c r="M10" s="28">
        <f>L10/L$11*100</f>
        <v>12.323349019193145</v>
      </c>
      <c r="N10" s="27">
        <f>G41</f>
        <v>2464</v>
      </c>
      <c r="O10" s="28">
        <f t="shared" si="11"/>
        <v>33.378488214575995</v>
      </c>
      <c r="P10" s="40">
        <f t="shared" si="1"/>
        <v>165.41965179757153</v>
      </c>
      <c r="Q10" s="40">
        <f>N10-L10</f>
        <v>1535.6587926657267</v>
      </c>
      <c r="R10" s="123" t="str">
        <f t="shared" si="3"/>
        <v>Wagering</v>
      </c>
      <c r="S10" s="123">
        <f t="shared" si="4"/>
        <v>1535.6587926657267</v>
      </c>
      <c r="U10" s="100">
        <v>1998</v>
      </c>
      <c r="V10" s="98">
        <v>4625538</v>
      </c>
      <c r="W10" s="98">
        <f t="shared" si="5"/>
        <v>333.22556335767922</v>
      </c>
      <c r="X10" s="98">
        <f t="shared" si="6"/>
        <v>768.22271332354774</v>
      </c>
      <c r="Y10" s="98">
        <f t="shared" si="7"/>
        <v>3.1801095671592843</v>
      </c>
      <c r="Z10" s="98">
        <f t="shared" si="8"/>
        <v>134.1998156882126</v>
      </c>
      <c r="AA10" s="98">
        <f t="shared" si="9"/>
        <v>196.39466040618026</v>
      </c>
      <c r="AB10" s="98">
        <f t="shared" si="10"/>
        <v>1435.2228623427786</v>
      </c>
    </row>
    <row r="11" spans="2:37" ht="20" customHeight="1" x14ac:dyDescent="0.35">
      <c r="B11" s="58" t="s">
        <v>23</v>
      </c>
      <c r="C11" s="91">
        <v>357.84699999999998</v>
      </c>
      <c r="D11" s="91">
        <v>908.14599999999996</v>
      </c>
      <c r="E11" s="91">
        <v>12.374269999999999</v>
      </c>
      <c r="F11" s="91">
        <v>311.07479999999998</v>
      </c>
      <c r="G11" s="91">
        <v>412.06547999999998</v>
      </c>
      <c r="H11" s="90">
        <f t="shared" si="0"/>
        <v>2001.50755</v>
      </c>
      <c r="I11" s="29"/>
      <c r="J11" s="106" t="s">
        <v>29</v>
      </c>
      <c r="K11" s="51">
        <f>SUM(K6:K10)</f>
        <v>3782.6</v>
      </c>
      <c r="L11" s="51">
        <f t="shared" ref="L11:O11" si="12">SUM(L6:L10)</f>
        <v>7533.1892806770093</v>
      </c>
      <c r="M11" s="30">
        <f t="shared" si="12"/>
        <v>100</v>
      </c>
      <c r="N11" s="103">
        <f>SUM(N6:N10)</f>
        <v>7382</v>
      </c>
      <c r="O11" s="30">
        <f t="shared" si="12"/>
        <v>100</v>
      </c>
      <c r="P11" s="39">
        <f>(N11-L11)/L11*100</f>
        <v>-2.0069757315778194</v>
      </c>
      <c r="Q11" s="39">
        <f>N11-L11</f>
        <v>-151.18928067700926</v>
      </c>
      <c r="R11" s="104"/>
      <c r="S11" s="104"/>
      <c r="U11" s="100">
        <v>1999</v>
      </c>
      <c r="V11" s="98">
        <v>4673953</v>
      </c>
      <c r="W11" s="98">
        <f t="shared" si="5"/>
        <v>317.88819776895957</v>
      </c>
      <c r="X11" s="98">
        <f t="shared" si="6"/>
        <v>860.58440369288826</v>
      </c>
      <c r="Y11" s="98">
        <f t="shared" si="7"/>
        <v>3.1694050294841638</v>
      </c>
      <c r="Z11" s="98">
        <f t="shared" si="8"/>
        <v>137.64430548986257</v>
      </c>
      <c r="AA11" s="98">
        <f t="shared" si="9"/>
        <v>203.01278879701005</v>
      </c>
      <c r="AB11" s="98">
        <f t="shared" si="10"/>
        <v>1522.2991007782048</v>
      </c>
    </row>
    <row r="12" spans="2:37" ht="15" customHeight="1" x14ac:dyDescent="0.35">
      <c r="B12" s="58" t="s">
        <v>24</v>
      </c>
      <c r="C12" s="91">
        <v>490.9</v>
      </c>
      <c r="D12" s="91">
        <v>1246.309</v>
      </c>
      <c r="E12" s="91">
        <v>8.702</v>
      </c>
      <c r="F12" s="91">
        <v>316.83199999999999</v>
      </c>
      <c r="G12" s="91">
        <v>431.72899999999998</v>
      </c>
      <c r="H12" s="90">
        <f t="shared" si="0"/>
        <v>2494.4719999999998</v>
      </c>
      <c r="I12" s="29"/>
      <c r="J12" s="129" t="s">
        <v>249</v>
      </c>
      <c r="K12" s="130"/>
      <c r="L12" s="130"/>
      <c r="M12" s="130"/>
      <c r="N12" s="130"/>
      <c r="O12" s="130"/>
      <c r="P12" s="130"/>
      <c r="Q12" s="130"/>
      <c r="R12" s="104"/>
      <c r="S12" s="104"/>
      <c r="U12" s="100">
        <v>2000</v>
      </c>
      <c r="V12" s="98">
        <v>4728627</v>
      </c>
      <c r="W12" s="98">
        <f t="shared" si="5"/>
        <v>346.98569096508186</v>
      </c>
      <c r="X12" s="98">
        <f t="shared" si="6"/>
        <v>914.16628296630665</v>
      </c>
      <c r="Y12" s="98">
        <f t="shared" si="7"/>
        <v>2.8567696342697082</v>
      </c>
      <c r="Z12" s="98">
        <f t="shared" si="8"/>
        <v>132.77050617062571</v>
      </c>
      <c r="AA12" s="98">
        <f t="shared" si="9"/>
        <v>196.32362783832883</v>
      </c>
      <c r="AB12" s="98">
        <f t="shared" si="10"/>
        <v>1593.1028775746131</v>
      </c>
    </row>
    <row r="13" spans="2:37" ht="15" customHeight="1" x14ac:dyDescent="0.35">
      <c r="B13" s="58" t="s">
        <v>25</v>
      </c>
      <c r="C13" s="91">
        <v>578.96600000000001</v>
      </c>
      <c r="D13" s="91">
        <v>1455.797</v>
      </c>
      <c r="E13" s="91">
        <v>7.1589999999999998</v>
      </c>
      <c r="F13" s="91">
        <v>287.98140000000001</v>
      </c>
      <c r="G13" s="91">
        <v>426.83300000000003</v>
      </c>
      <c r="H13" s="90">
        <f t="shared" si="0"/>
        <v>2756.7364000000002</v>
      </c>
      <c r="I13" s="29"/>
      <c r="J13" s="130"/>
      <c r="K13" s="130"/>
      <c r="L13" s="130"/>
      <c r="M13" s="130"/>
      <c r="N13" s="130"/>
      <c r="O13" s="130"/>
      <c r="P13" s="130"/>
      <c r="Q13" s="130"/>
      <c r="R13" s="104"/>
      <c r="S13" s="104"/>
      <c r="U13" s="100">
        <v>2001</v>
      </c>
      <c r="V13" s="98">
        <v>4791822</v>
      </c>
      <c r="W13" s="98">
        <f t="shared" si="5"/>
        <v>371.08089529817823</v>
      </c>
      <c r="X13" s="98">
        <f t="shared" si="6"/>
        <v>928.36024014174257</v>
      </c>
      <c r="Y13" s="98">
        <f t="shared" si="7"/>
        <v>2.6900781162852505</v>
      </c>
      <c r="Z13" s="98">
        <f t="shared" si="8"/>
        <v>130.3832523170006</v>
      </c>
      <c r="AA13" s="98">
        <f t="shared" si="9"/>
        <v>203.33161043011631</v>
      </c>
      <c r="AB13" s="98">
        <f t="shared" si="10"/>
        <v>1635.8460763033229</v>
      </c>
    </row>
    <row r="14" spans="2:37" ht="15" customHeight="1" x14ac:dyDescent="0.35">
      <c r="B14" s="58" t="s">
        <v>26</v>
      </c>
      <c r="C14" s="91">
        <v>742.29200000000003</v>
      </c>
      <c r="D14" s="91">
        <v>1711.29</v>
      </c>
      <c r="E14" s="91">
        <v>7.0839999999999996</v>
      </c>
      <c r="F14" s="91">
        <v>298.94299999999998</v>
      </c>
      <c r="G14" s="91">
        <v>437.488</v>
      </c>
      <c r="H14" s="90">
        <f t="shared" si="0"/>
        <v>3197.0969999999993</v>
      </c>
      <c r="I14" s="29"/>
      <c r="R14" s="104"/>
      <c r="S14" s="104"/>
      <c r="U14" s="100">
        <v>2002</v>
      </c>
      <c r="V14" s="98">
        <v>4850721</v>
      </c>
      <c r="W14" s="98">
        <f t="shared" si="5"/>
        <v>343.13235006680094</v>
      </c>
      <c r="X14" s="98">
        <f t="shared" si="6"/>
        <v>965.10930095303388</v>
      </c>
      <c r="Y14" s="98">
        <f t="shared" si="7"/>
        <v>2.4846271016186963</v>
      </c>
      <c r="Z14" s="98">
        <f t="shared" si="8"/>
        <v>125.84346308669861</v>
      </c>
      <c r="AA14" s="98">
        <f t="shared" si="9"/>
        <v>207.65238993093254</v>
      </c>
      <c r="AB14" s="98">
        <f t="shared" si="10"/>
        <v>1644.2221311390845</v>
      </c>
    </row>
    <row r="15" spans="2:37" ht="15" customHeight="1" x14ac:dyDescent="0.35">
      <c r="B15" s="58" t="s">
        <v>27</v>
      </c>
      <c r="C15" s="91">
        <v>721.85199999999998</v>
      </c>
      <c r="D15" s="91">
        <v>1954.192</v>
      </c>
      <c r="E15" s="91">
        <v>7.1970000000000001</v>
      </c>
      <c r="F15" s="91">
        <v>312.55900000000003</v>
      </c>
      <c r="G15" s="91">
        <v>460.99599999999998</v>
      </c>
      <c r="H15" s="90">
        <f t="shared" si="0"/>
        <v>3456.7960000000003</v>
      </c>
      <c r="I15" s="29"/>
      <c r="U15" s="100">
        <v>2003</v>
      </c>
      <c r="V15" s="98">
        <v>4911726</v>
      </c>
      <c r="W15" s="98">
        <f t="shared" si="5"/>
        <v>343.72333252012203</v>
      </c>
      <c r="X15" s="98">
        <f t="shared" si="6"/>
        <v>843.04015354399462</v>
      </c>
      <c r="Y15" s="98">
        <f t="shared" si="7"/>
        <v>2.1983194326328137</v>
      </c>
      <c r="Z15" s="98">
        <f t="shared" si="8"/>
        <v>132.32640628798438</v>
      </c>
      <c r="AA15" s="98">
        <f t="shared" si="9"/>
        <v>208.6153497133044</v>
      </c>
      <c r="AB15" s="98">
        <f t="shared" si="10"/>
        <v>1529.903561498038</v>
      </c>
    </row>
    <row r="16" spans="2:37" ht="15" customHeight="1" x14ac:dyDescent="0.35">
      <c r="B16" s="58" t="s">
        <v>28</v>
      </c>
      <c r="C16" s="91">
        <v>823.86900000000003</v>
      </c>
      <c r="D16" s="91">
        <v>2170.56</v>
      </c>
      <c r="E16" s="91">
        <v>6.7830000000000004</v>
      </c>
      <c r="F16" s="91">
        <v>315.245</v>
      </c>
      <c r="G16" s="91">
        <v>466.14299999999997</v>
      </c>
      <c r="H16" s="90">
        <f t="shared" si="0"/>
        <v>3782.6</v>
      </c>
      <c r="I16" s="29"/>
      <c r="U16" s="100">
        <v>2004</v>
      </c>
      <c r="V16" s="98">
        <v>4927149</v>
      </c>
      <c r="W16" s="98">
        <f t="shared" si="5"/>
        <v>339.71670416059914</v>
      </c>
      <c r="X16" s="98">
        <f t="shared" si="6"/>
        <v>807.53440219957281</v>
      </c>
      <c r="Y16" s="98">
        <f t="shared" si="7"/>
        <v>2.3578145927874576</v>
      </c>
      <c r="Z16" s="98">
        <f t="shared" si="8"/>
        <v>133.07676167502385</v>
      </c>
      <c r="AA16" s="98">
        <f t="shared" si="9"/>
        <v>215.73527660692298</v>
      </c>
      <c r="AB16" s="98">
        <f t="shared" si="10"/>
        <v>1498.4209592349061</v>
      </c>
    </row>
    <row r="17" spans="2:30" ht="15" customHeight="1" x14ac:dyDescent="0.35">
      <c r="B17" s="58" t="s">
        <v>30</v>
      </c>
      <c r="C17" s="91">
        <v>945.74599999999998</v>
      </c>
      <c r="D17" s="91">
        <v>2366.0419999999999</v>
      </c>
      <c r="E17" s="91">
        <v>6.8559999999999999</v>
      </c>
      <c r="F17" s="91">
        <v>332.298</v>
      </c>
      <c r="G17" s="91">
        <v>518.21600000000001</v>
      </c>
      <c r="H17" s="90">
        <f t="shared" si="0"/>
        <v>4169.1580000000004</v>
      </c>
      <c r="I17" s="29"/>
      <c r="U17" s="100">
        <v>2005</v>
      </c>
      <c r="V17" s="98">
        <v>4989246</v>
      </c>
      <c r="W17" s="98">
        <f t="shared" si="5"/>
        <v>314.22830488875712</v>
      </c>
      <c r="X17" s="98">
        <f t="shared" si="6"/>
        <v>815.95975853781954</v>
      </c>
      <c r="Y17" s="98">
        <f t="shared" si="7"/>
        <v>2.2371325886270408</v>
      </c>
      <c r="Z17" s="98">
        <f t="shared" si="8"/>
        <v>128.57323700489712</v>
      </c>
      <c r="AA17" s="98">
        <f t="shared" si="9"/>
        <v>214.98090623433362</v>
      </c>
      <c r="AB17" s="98">
        <f t="shared" si="10"/>
        <v>1475.979339254435</v>
      </c>
    </row>
    <row r="18" spans="2:30" ht="15" customHeight="1" x14ac:dyDescent="0.35">
      <c r="B18" s="58" t="s">
        <v>31</v>
      </c>
      <c r="C18" s="91">
        <v>911.19799999999998</v>
      </c>
      <c r="D18" s="91">
        <v>2562.8760000000002</v>
      </c>
      <c r="E18" s="91">
        <v>6.5979999999999999</v>
      </c>
      <c r="F18" s="91">
        <v>334.18099999999998</v>
      </c>
      <c r="G18" s="91">
        <v>551.42700000000002</v>
      </c>
      <c r="H18" s="90">
        <f t="shared" si="0"/>
        <v>4366.28</v>
      </c>
      <c r="I18" s="29"/>
      <c r="T18" s="77"/>
      <c r="U18" s="100">
        <v>2006</v>
      </c>
      <c r="V18" s="98">
        <v>5061266</v>
      </c>
      <c r="W18" s="98">
        <f t="shared" si="5"/>
        <v>332.42403279266102</v>
      </c>
      <c r="X18" s="98">
        <f t="shared" si="6"/>
        <v>800.19620706528588</v>
      </c>
      <c r="Y18" s="98">
        <f t="shared" si="7"/>
        <v>2.0525535946100688</v>
      </c>
      <c r="Z18" s="98">
        <f t="shared" si="8"/>
        <v>126.01649881307769</v>
      </c>
      <c r="AA18" s="98">
        <f t="shared" si="9"/>
        <v>206.9910613087319</v>
      </c>
      <c r="AB18" s="98">
        <f t="shared" si="10"/>
        <v>1467.6803535743666</v>
      </c>
    </row>
    <row r="19" spans="2:30" ht="15" customHeight="1" x14ac:dyDescent="0.35">
      <c r="B19" s="58" t="s">
        <v>32</v>
      </c>
      <c r="C19" s="91">
        <v>951.74699999999996</v>
      </c>
      <c r="D19" s="91">
        <v>2334.3220000000001</v>
      </c>
      <c r="E19" s="91">
        <v>6.0869999999999997</v>
      </c>
      <c r="F19" s="91">
        <v>366.40300000000002</v>
      </c>
      <c r="G19" s="91">
        <v>577.64200000000005</v>
      </c>
      <c r="H19" s="90">
        <f t="shared" si="0"/>
        <v>4236.201</v>
      </c>
      <c r="I19" s="29"/>
      <c r="U19" s="100">
        <v>2007</v>
      </c>
      <c r="V19" s="98">
        <v>5153522</v>
      </c>
      <c r="W19" s="98">
        <f t="shared" si="5"/>
        <v>331.17718260895458</v>
      </c>
      <c r="X19" s="98">
        <f t="shared" si="6"/>
        <v>792.71375871139048</v>
      </c>
      <c r="Y19" s="98">
        <f t="shared" si="7"/>
        <v>2.2657727856038878</v>
      </c>
      <c r="Z19" s="98">
        <f t="shared" si="8"/>
        <v>126.35026299844247</v>
      </c>
      <c r="AA19" s="98">
        <f t="shared" si="9"/>
        <v>213.59225473194275</v>
      </c>
      <c r="AB19" s="98">
        <f t="shared" si="10"/>
        <v>1466.0992318363342</v>
      </c>
    </row>
    <row r="20" spans="2:30" ht="15" customHeight="1" x14ac:dyDescent="0.35">
      <c r="B20" s="58" t="s">
        <v>33</v>
      </c>
      <c r="C20" s="91">
        <v>963.75900000000001</v>
      </c>
      <c r="D20" s="91">
        <v>2290.9340000000002</v>
      </c>
      <c r="E20" s="91">
        <v>6.6890000000000001</v>
      </c>
      <c r="F20" s="91">
        <v>377.53199999999998</v>
      </c>
      <c r="G20" s="91">
        <v>612.03</v>
      </c>
      <c r="H20" s="90">
        <f t="shared" si="0"/>
        <v>4250.9440000000004</v>
      </c>
      <c r="I20" s="29"/>
      <c r="U20" s="100">
        <v>2008</v>
      </c>
      <c r="V20" s="98">
        <v>5256375</v>
      </c>
      <c r="W20" s="98">
        <f t="shared" si="5"/>
        <v>322.28412754737224</v>
      </c>
      <c r="X20" s="98">
        <f t="shared" si="6"/>
        <v>764.18240678698623</v>
      </c>
      <c r="Y20" s="98">
        <f t="shared" si="7"/>
        <v>1.9160831211856089</v>
      </c>
      <c r="Z20" s="98">
        <f t="shared" si="8"/>
        <v>124.62441058059542</v>
      </c>
      <c r="AA20" s="98">
        <f t="shared" si="9"/>
        <v>202.22851299612373</v>
      </c>
      <c r="AB20" s="98">
        <f t="shared" si="10"/>
        <v>1415.2355410322634</v>
      </c>
    </row>
    <row r="21" spans="2:30" ht="15" customHeight="1" x14ac:dyDescent="0.35">
      <c r="B21" s="58" t="s">
        <v>34</v>
      </c>
      <c r="C21" s="91">
        <v>921.56</v>
      </c>
      <c r="D21" s="91">
        <v>2393.0239999999999</v>
      </c>
      <c r="E21" s="91">
        <v>6.5609999999999999</v>
      </c>
      <c r="F21" s="91">
        <v>377.07600000000002</v>
      </c>
      <c r="G21" s="91">
        <v>630.49</v>
      </c>
      <c r="H21" s="90">
        <f t="shared" si="0"/>
        <v>4328.7110000000002</v>
      </c>
      <c r="I21" s="29"/>
      <c r="U21" s="100">
        <v>2009</v>
      </c>
      <c r="V21" s="98">
        <v>5371934</v>
      </c>
      <c r="W21" s="98">
        <f t="shared" si="5"/>
        <v>344.68912887003438</v>
      </c>
      <c r="X21" s="98">
        <f t="shared" si="6"/>
        <v>765.98659350401056</v>
      </c>
      <c r="Y21" s="98">
        <f t="shared" si="7"/>
        <v>1.863699882838378</v>
      </c>
      <c r="Z21" s="98">
        <f t="shared" si="8"/>
        <v>124.38633496168022</v>
      </c>
      <c r="AA21" s="98">
        <f t="shared" si="9"/>
        <v>207.94100698011974</v>
      </c>
      <c r="AB21" s="98">
        <f t="shared" si="10"/>
        <v>1444.8667641986835</v>
      </c>
    </row>
    <row r="22" spans="2:30" ht="15" customHeight="1" x14ac:dyDescent="0.35">
      <c r="B22" s="58" t="s">
        <v>35</v>
      </c>
      <c r="C22" s="91">
        <v>1027.127</v>
      </c>
      <c r="D22" s="91">
        <v>2472.4540000000002</v>
      </c>
      <c r="E22" s="91">
        <v>6.3419999999999996</v>
      </c>
      <c r="F22" s="91">
        <v>389.36700000000002</v>
      </c>
      <c r="G22" s="91">
        <v>639.56298839999999</v>
      </c>
      <c r="H22" s="90">
        <f t="shared" si="0"/>
        <v>4534.8529884</v>
      </c>
      <c r="I22" s="31"/>
      <c r="U22" s="100">
        <v>2010</v>
      </c>
      <c r="V22" s="98">
        <v>5461101</v>
      </c>
      <c r="W22" s="98">
        <f t="shared" si="5"/>
        <v>356.27524506537304</v>
      </c>
      <c r="X22" s="98">
        <f t="shared" si="6"/>
        <v>700.9572810395905</v>
      </c>
      <c r="Y22" s="98">
        <f t="shared" si="7"/>
        <v>1.5763875854732312</v>
      </c>
      <c r="Z22" s="98">
        <f t="shared" si="8"/>
        <v>117.87740392364287</v>
      </c>
      <c r="AA22" s="98">
        <f t="shared" si="9"/>
        <v>205.31043538197659</v>
      </c>
      <c r="AB22" s="98">
        <f t="shared" si="10"/>
        <v>1381.9967529960561</v>
      </c>
    </row>
    <row r="23" spans="2:30" ht="15" customHeight="1" x14ac:dyDescent="0.35">
      <c r="B23" s="58" t="s">
        <v>36</v>
      </c>
      <c r="C23" s="91">
        <v>1062.4749999999999</v>
      </c>
      <c r="D23" s="91">
        <v>2543.1660000000002</v>
      </c>
      <c r="E23" s="91">
        <v>7.2690000000000001</v>
      </c>
      <c r="F23" s="91">
        <v>405.35399999999998</v>
      </c>
      <c r="G23" s="91">
        <v>685.24174600000003</v>
      </c>
      <c r="H23" s="90">
        <f t="shared" si="0"/>
        <v>4703.5057459999998</v>
      </c>
      <c r="I23" s="31"/>
      <c r="U23" s="100">
        <v>2011</v>
      </c>
      <c r="V23" s="98">
        <v>5537817</v>
      </c>
      <c r="W23" s="98">
        <f t="shared" si="5"/>
        <v>346.85398873284919</v>
      </c>
      <c r="X23" s="98">
        <f t="shared" si="6"/>
        <v>681.48207136494386</v>
      </c>
      <c r="Y23" s="98">
        <f t="shared" si="7"/>
        <v>1.4874346929543276</v>
      </c>
      <c r="Z23" s="98">
        <f t="shared" si="8"/>
        <v>109.32555032588333</v>
      </c>
      <c r="AA23" s="98">
        <f t="shared" si="9"/>
        <v>193.14494991379706</v>
      </c>
      <c r="AB23" s="98">
        <f t="shared" si="10"/>
        <v>1332.2939950304278</v>
      </c>
    </row>
    <row r="24" spans="2:30" ht="15" customHeight="1" x14ac:dyDescent="0.35">
      <c r="B24" s="58" t="s">
        <v>37</v>
      </c>
      <c r="C24" s="91">
        <v>1101.3699999999999</v>
      </c>
      <c r="D24" s="91">
        <v>2611.5079999999998</v>
      </c>
      <c r="E24" s="91">
        <v>6.548</v>
      </c>
      <c r="F24" s="91">
        <v>425.89</v>
      </c>
      <c r="G24" s="91">
        <v>691.09334999999999</v>
      </c>
      <c r="H24" s="90">
        <f t="shared" si="0"/>
        <v>4836.4093499999999</v>
      </c>
      <c r="I24" s="31"/>
      <c r="U24" s="100">
        <v>2012</v>
      </c>
      <c r="V24" s="98">
        <v>5653429</v>
      </c>
      <c r="W24" s="98">
        <f t="shared" si="5"/>
        <v>380.12266431999126</v>
      </c>
      <c r="X24" s="98">
        <f t="shared" si="6"/>
        <v>667.05104479344095</v>
      </c>
      <c r="Y24" s="98">
        <f t="shared" si="7"/>
        <v>1.753294768544867</v>
      </c>
      <c r="Z24" s="98">
        <f t="shared" si="8"/>
        <v>119.28747930162685</v>
      </c>
      <c r="AA24" s="98">
        <f t="shared" si="9"/>
        <v>190.57677296028294</v>
      </c>
      <c r="AB24" s="98">
        <f t="shared" si="10"/>
        <v>1358.7912561438866</v>
      </c>
    </row>
    <row r="25" spans="2:30" ht="15" customHeight="1" x14ac:dyDescent="0.35">
      <c r="B25" s="58" t="s">
        <v>38</v>
      </c>
      <c r="C25" s="91">
        <v>1218.258</v>
      </c>
      <c r="D25" s="91">
        <v>2707.2779999999998</v>
      </c>
      <c r="E25" s="91">
        <v>6.5869999999999997</v>
      </c>
      <c r="F25" s="91">
        <v>439.62700000000001</v>
      </c>
      <c r="G25" s="91">
        <v>734.93990399999996</v>
      </c>
      <c r="H25" s="90">
        <f t="shared" si="0"/>
        <v>5106.6899039999998</v>
      </c>
      <c r="I25" s="31"/>
      <c r="U25" s="100">
        <v>2013</v>
      </c>
      <c r="V25" s="98">
        <v>5775808</v>
      </c>
      <c r="W25" s="98">
        <f t="shared" si="5"/>
        <v>366.01571437763693</v>
      </c>
      <c r="X25" s="98">
        <f t="shared" si="6"/>
        <v>593.41618916514392</v>
      </c>
      <c r="Y25" s="98">
        <f t="shared" si="7"/>
        <v>3.3105631952991215</v>
      </c>
      <c r="Z25" s="98">
        <f t="shared" si="8"/>
        <v>125.64271169284575</v>
      </c>
      <c r="AA25" s="98">
        <f t="shared" si="9"/>
        <v>184.2911948431931</v>
      </c>
      <c r="AB25" s="98">
        <f t="shared" si="10"/>
        <v>1272.6763732741185</v>
      </c>
    </row>
    <row r="26" spans="2:30" ht="15" customHeight="1" x14ac:dyDescent="0.45">
      <c r="B26" s="58" t="s">
        <v>39</v>
      </c>
      <c r="C26" s="91">
        <v>1320.0691097900001</v>
      </c>
      <c r="D26" s="91">
        <v>2597.1831240000001</v>
      </c>
      <c r="E26" s="91">
        <v>5.8408227500000001</v>
      </c>
      <c r="F26" s="91">
        <v>436.75871904399997</v>
      </c>
      <c r="G26" s="91">
        <v>760.71511399999997</v>
      </c>
      <c r="H26" s="90">
        <f t="shared" si="0"/>
        <v>5120.5668895839999</v>
      </c>
      <c r="I26" s="31"/>
      <c r="U26" s="100">
        <v>2014</v>
      </c>
      <c r="V26" s="98">
        <v>5901970</v>
      </c>
      <c r="W26" s="98">
        <f t="shared" si="5"/>
        <v>351.69522492772182</v>
      </c>
      <c r="X26" s="98">
        <f t="shared" si="6"/>
        <v>565.76438085362452</v>
      </c>
      <c r="Y26" s="98">
        <f t="shared" si="7"/>
        <v>3.3879591616584519</v>
      </c>
      <c r="Z26" s="98">
        <f t="shared" si="8"/>
        <v>110.69533980416709</v>
      </c>
      <c r="AA26" s="98">
        <f t="shared" si="9"/>
        <v>177.25918238188265</v>
      </c>
      <c r="AB26" s="98">
        <f t="shared" si="10"/>
        <v>1208.8020871290546</v>
      </c>
      <c r="AD26" s="101" t="s">
        <v>258</v>
      </c>
    </row>
    <row r="27" spans="2:30" ht="15" customHeight="1" x14ac:dyDescent="0.35">
      <c r="B27" s="58" t="s">
        <v>40</v>
      </c>
      <c r="C27" s="91">
        <v>1349.4670000000001</v>
      </c>
      <c r="D27" s="91">
        <v>2651.3679999999999</v>
      </c>
      <c r="E27" s="91">
        <v>5.7869999999999999</v>
      </c>
      <c r="F27" s="91">
        <v>425.34100000000001</v>
      </c>
      <c r="G27" s="91">
        <v>751.44799999999998</v>
      </c>
      <c r="H27" s="90">
        <f t="shared" si="0"/>
        <v>5183.4110000000001</v>
      </c>
      <c r="I27" s="31"/>
      <c r="U27" s="100">
        <v>2015</v>
      </c>
      <c r="V27" s="98">
        <v>6032968</v>
      </c>
      <c r="W27" s="98">
        <f t="shared" si="5"/>
        <v>407.427653873282</v>
      </c>
      <c r="X27" s="98">
        <f t="shared" si="6"/>
        <v>562.04705035416157</v>
      </c>
      <c r="Y27" s="98">
        <f t="shared" si="7"/>
        <v>3.6577469462468315</v>
      </c>
      <c r="Z27" s="98">
        <f t="shared" si="8"/>
        <v>108.873890524768</v>
      </c>
      <c r="AA27" s="98">
        <f t="shared" si="9"/>
        <v>175.36744020444522</v>
      </c>
      <c r="AB27" s="98">
        <f t="shared" si="10"/>
        <v>1257.3737819029036</v>
      </c>
    </row>
    <row r="28" spans="2:30" ht="15" customHeight="1" x14ac:dyDescent="0.35">
      <c r="B28" s="58" t="s">
        <v>41</v>
      </c>
      <c r="C28" s="91">
        <v>1528.04</v>
      </c>
      <c r="D28" s="91">
        <v>2681.4520000000002</v>
      </c>
      <c r="E28" s="91">
        <v>7.048</v>
      </c>
      <c r="F28" s="91">
        <v>479.51900000000001</v>
      </c>
      <c r="G28" s="91">
        <v>766.09199999999998</v>
      </c>
      <c r="H28" s="90">
        <f t="shared" si="0"/>
        <v>5462.1509999999998</v>
      </c>
      <c r="I28" s="31"/>
      <c r="U28" s="100">
        <v>2016</v>
      </c>
      <c r="V28" s="98">
        <v>6179249</v>
      </c>
      <c r="W28" s="98">
        <f t="shared" si="5"/>
        <v>389.61744571004851</v>
      </c>
      <c r="X28" s="98">
        <f t="shared" si="6"/>
        <v>550.58402686503337</v>
      </c>
      <c r="Y28" s="98">
        <f t="shared" si="7"/>
        <v>4.1453567105106623</v>
      </c>
      <c r="Z28" s="98">
        <f t="shared" si="8"/>
        <v>111.61093951657705</v>
      </c>
      <c r="AA28" s="98">
        <f t="shared" si="9"/>
        <v>163.08836927037549</v>
      </c>
      <c r="AB28" s="98">
        <f t="shared" si="10"/>
        <v>1219.0461380725451</v>
      </c>
    </row>
    <row r="29" spans="2:30" ht="15" customHeight="1" x14ac:dyDescent="0.35">
      <c r="B29" s="58" t="s">
        <v>42</v>
      </c>
      <c r="C29" s="91">
        <v>1536.12</v>
      </c>
      <c r="D29" s="91">
        <v>2490.4899999999998</v>
      </c>
      <c r="E29" s="91">
        <v>13.894</v>
      </c>
      <c r="F29" s="91">
        <v>527.30600000000004</v>
      </c>
      <c r="G29" s="91">
        <v>773.44600000000003</v>
      </c>
      <c r="H29" s="90">
        <f t="shared" si="0"/>
        <v>5341.2559999999994</v>
      </c>
      <c r="I29" s="31"/>
      <c r="U29" s="100">
        <v>2017</v>
      </c>
      <c r="V29" s="98">
        <v>6321606</v>
      </c>
      <c r="W29" s="98">
        <f t="shared" si="5"/>
        <v>313.16176539602276</v>
      </c>
      <c r="X29" s="98">
        <f t="shared" si="6"/>
        <v>525.10553662761367</v>
      </c>
      <c r="Y29" s="98">
        <f t="shared" si="7"/>
        <v>4.6993905374279494</v>
      </c>
      <c r="Z29" s="98">
        <f t="shared" si="8"/>
        <v>100.53718388410553</v>
      </c>
      <c r="AA29" s="98">
        <f t="shared" si="9"/>
        <v>158.2170334164685</v>
      </c>
      <c r="AB29" s="98">
        <f t="shared" si="10"/>
        <v>1101.7209098616386</v>
      </c>
    </row>
    <row r="30" spans="2:30" ht="15" customHeight="1" x14ac:dyDescent="0.35">
      <c r="B30" s="58" t="s">
        <v>43</v>
      </c>
      <c r="C30" s="91">
        <v>1556.771</v>
      </c>
      <c r="D30" s="91">
        <v>2504.34330215</v>
      </c>
      <c r="E30" s="91">
        <v>14.996725</v>
      </c>
      <c r="F30" s="91">
        <v>489.99043099800002</v>
      </c>
      <c r="G30" s="91">
        <v>784.63378248180004</v>
      </c>
      <c r="H30" s="90">
        <f t="shared" si="0"/>
        <v>5350.7352406298005</v>
      </c>
      <c r="I30" s="31"/>
      <c r="U30" s="100">
        <v>2018</v>
      </c>
      <c r="V30" s="98">
        <v>6462019</v>
      </c>
      <c r="W30" s="98">
        <f t="shared" si="5"/>
        <v>340.62601954487008</v>
      </c>
      <c r="X30" s="98">
        <f t="shared" si="6"/>
        <v>517.46737467498576</v>
      </c>
      <c r="Y30" s="98">
        <f t="shared" si="7"/>
        <v>4.428414249483815</v>
      </c>
      <c r="Z30" s="98">
        <f t="shared" si="8"/>
        <v>99.030110418270326</v>
      </c>
      <c r="AA30" s="98">
        <f t="shared" si="9"/>
        <v>154.79108413639352</v>
      </c>
      <c r="AB30" s="98">
        <f t="shared" si="10"/>
        <v>1116.3430030240036</v>
      </c>
    </row>
    <row r="31" spans="2:30" ht="15" customHeight="1" x14ac:dyDescent="0.35">
      <c r="B31" s="58" t="s">
        <v>44</v>
      </c>
      <c r="C31" s="91">
        <v>1864.3879999999999</v>
      </c>
      <c r="D31" s="91">
        <v>2571.9259999999999</v>
      </c>
      <c r="E31" s="91">
        <v>16.737841549999999</v>
      </c>
      <c r="F31" s="91">
        <v>498.20667075</v>
      </c>
      <c r="G31" s="91">
        <v>802.48099999999999</v>
      </c>
      <c r="H31" s="90">
        <f t="shared" si="0"/>
        <v>5753.7395122999997</v>
      </c>
      <c r="I31" s="31"/>
      <c r="R31" s="104"/>
      <c r="S31" s="104"/>
      <c r="U31" s="100">
        <v>2019</v>
      </c>
      <c r="V31" s="98">
        <v>6596880</v>
      </c>
      <c r="W31" s="98">
        <f t="shared" si="5"/>
        <v>311.70081063848176</v>
      </c>
      <c r="X31" s="98">
        <f t="shared" si="6"/>
        <v>500.9825161905232</v>
      </c>
      <c r="Y31" s="98">
        <f t="shared" si="7"/>
        <v>4.0811787511887792</v>
      </c>
      <c r="Z31" s="98">
        <f t="shared" si="8"/>
        <v>118.84080183646492</v>
      </c>
      <c r="AA31" s="98">
        <f t="shared" si="9"/>
        <v>146.27820958751431</v>
      </c>
      <c r="AB31" s="98">
        <f t="shared" si="10"/>
        <v>1081.8835170041727</v>
      </c>
    </row>
    <row r="32" spans="2:30" ht="15" customHeight="1" x14ac:dyDescent="0.35">
      <c r="B32" s="78" t="s">
        <v>135</v>
      </c>
      <c r="C32" s="91">
        <v>1851.694</v>
      </c>
      <c r="D32" s="91">
        <v>2616.703</v>
      </c>
      <c r="E32" s="91">
        <v>19.701202380000002</v>
      </c>
      <c r="F32" s="91">
        <v>530.44161474999999</v>
      </c>
      <c r="G32" s="91">
        <v>775.09299999999996</v>
      </c>
      <c r="H32" s="90">
        <f t="shared" si="0"/>
        <v>5793.6328171299992</v>
      </c>
      <c r="R32" s="104"/>
      <c r="S32" s="104"/>
      <c r="U32" s="100">
        <v>2020</v>
      </c>
      <c r="V32" s="98">
        <v>6693858</v>
      </c>
      <c r="W32" s="98">
        <f t="shared" si="5"/>
        <v>220.09199490329158</v>
      </c>
      <c r="X32" s="98">
        <f t="shared" si="6"/>
        <v>354.21667332210205</v>
      </c>
      <c r="Y32" s="98">
        <f t="shared" si="7"/>
        <v>2.7854237114794418</v>
      </c>
      <c r="Z32" s="98">
        <f t="shared" si="8"/>
        <v>115.77121141532061</v>
      </c>
      <c r="AA32" s="98">
        <f t="shared" si="9"/>
        <v>127.81709369032129</v>
      </c>
      <c r="AB32" s="98">
        <f t="shared" si="10"/>
        <v>820.68239704251482</v>
      </c>
    </row>
    <row r="33" spans="2:31" ht="15" customHeight="1" x14ac:dyDescent="0.35">
      <c r="B33" s="92" t="s">
        <v>137</v>
      </c>
      <c r="C33" s="91">
        <v>1556.2681852400001</v>
      </c>
      <c r="D33" s="91">
        <v>2609.5300603300002</v>
      </c>
      <c r="E33" s="91">
        <v>23.353783225000001</v>
      </c>
      <c r="F33" s="91">
        <v>499.62299999999999</v>
      </c>
      <c r="G33" s="91">
        <v>786.26499999999999</v>
      </c>
      <c r="H33" s="90">
        <f t="shared" si="0"/>
        <v>5475.0400287950006</v>
      </c>
      <c r="U33" s="100">
        <v>2021</v>
      </c>
      <c r="V33" s="98">
        <v>6547822</v>
      </c>
      <c r="W33" s="98">
        <f t="shared" si="5"/>
        <v>72.278078965498281</v>
      </c>
      <c r="X33" s="98">
        <f t="shared" si="6"/>
        <v>283.40396946208733</v>
      </c>
      <c r="Y33" s="98">
        <f t="shared" si="7"/>
        <v>2.4292332799135536</v>
      </c>
      <c r="Z33" s="98">
        <f t="shared" si="8"/>
        <v>130.35687827644432</v>
      </c>
      <c r="AA33" s="98">
        <f t="shared" si="9"/>
        <v>134.05703585046513</v>
      </c>
      <c r="AB33" s="98">
        <f t="shared" si="10"/>
        <v>622.52519583440869</v>
      </c>
    </row>
    <row r="34" spans="2:31" ht="15" customHeight="1" x14ac:dyDescent="0.35">
      <c r="B34" s="92" t="s">
        <v>138</v>
      </c>
      <c r="C34" s="91">
        <v>1774</v>
      </c>
      <c r="D34" s="91">
        <v>2695</v>
      </c>
      <c r="E34" s="91">
        <v>23.063437400000002</v>
      </c>
      <c r="F34" s="91">
        <v>515.754539587865</v>
      </c>
      <c r="G34" s="91">
        <v>806.16091402785401</v>
      </c>
      <c r="H34" s="90">
        <f t="shared" si="0"/>
        <v>5813.9788910157195</v>
      </c>
      <c r="U34" s="100">
        <v>2022</v>
      </c>
      <c r="V34" s="98">
        <v>6674582.7577107763</v>
      </c>
      <c r="W34" s="98">
        <f t="shared" si="5"/>
        <v>107.88598789610509</v>
      </c>
      <c r="X34" s="98">
        <f t="shared" si="6"/>
        <v>374.42864758179365</v>
      </c>
      <c r="Y34" s="98">
        <f t="shared" si="7"/>
        <v>3.6792058293524073</v>
      </c>
      <c r="Z34" s="98">
        <f t="shared" si="8"/>
        <v>131.38603537532504</v>
      </c>
      <c r="AA34" s="98">
        <f t="shared" si="9"/>
        <v>436.84581025580388</v>
      </c>
      <c r="AB34" s="98">
        <f t="shared" si="10"/>
        <v>1054.2256869383802</v>
      </c>
    </row>
    <row r="35" spans="2:31" ht="19.5" customHeight="1" x14ac:dyDescent="0.35">
      <c r="B35" s="92" t="s">
        <v>139</v>
      </c>
      <c r="C35" s="91">
        <v>1679.0789863800001</v>
      </c>
      <c r="D35" s="91">
        <v>2698.7071793499999</v>
      </c>
      <c r="E35" s="91">
        <v>21.984612317</v>
      </c>
      <c r="F35" s="91">
        <v>640.17508545909095</v>
      </c>
      <c r="G35" s="91">
        <v>787.97571100497498</v>
      </c>
      <c r="H35" s="90">
        <f t="shared" si="0"/>
        <v>5827.921574511066</v>
      </c>
      <c r="U35" s="100">
        <v>2023</v>
      </c>
      <c r="V35" s="98">
        <v>6801343.5154215526</v>
      </c>
      <c r="W35" s="98">
        <f t="shared" si="5"/>
        <v>152.89949800474849</v>
      </c>
      <c r="X35" s="98">
        <f t="shared" si="6"/>
        <v>469.89953590221393</v>
      </c>
      <c r="Y35" s="98">
        <f t="shared" si="7"/>
        <v>7.698978950501373</v>
      </c>
      <c r="Z35" s="98">
        <f t="shared" si="8"/>
        <v>118.68851314024094</v>
      </c>
      <c r="AA35" s="98">
        <f t="shared" si="9"/>
        <v>402.86200103967928</v>
      </c>
      <c r="AB35" s="98">
        <f t="shared" si="10"/>
        <v>1152.048527037384</v>
      </c>
    </row>
    <row r="36" spans="2:31" ht="15" customHeight="1" x14ac:dyDescent="0.35">
      <c r="B36" s="92" t="s">
        <v>153</v>
      </c>
      <c r="C36" s="91">
        <v>1235.3719830099999</v>
      </c>
      <c r="D36" s="91">
        <v>1988.2111311199999</v>
      </c>
      <c r="E36" s="91">
        <v>15.634527804999999</v>
      </c>
      <c r="F36" s="91">
        <v>649.821503432952</v>
      </c>
      <c r="G36" s="91">
        <v>717.43480068036604</v>
      </c>
      <c r="H36" s="90">
        <f t="shared" si="0"/>
        <v>4606.473946048317</v>
      </c>
      <c r="J36" s="29"/>
      <c r="U36" s="100">
        <v>2024</v>
      </c>
      <c r="V36" s="98">
        <v>6928000</v>
      </c>
      <c r="W36" s="98">
        <f t="shared" si="5"/>
        <v>140.02745989812223</v>
      </c>
      <c r="X36" s="98">
        <f t="shared" si="6"/>
        <v>446.20775586299709</v>
      </c>
      <c r="Y36" s="98">
        <f t="shared" si="7"/>
        <v>7.7173999946393277</v>
      </c>
      <c r="Z36" s="98">
        <f t="shared" si="8"/>
        <v>124.14285309865426</v>
      </c>
      <c r="AA36" s="98">
        <f t="shared" si="9"/>
        <v>370.2390439560458</v>
      </c>
      <c r="AB36" s="98">
        <f t="shared" si="10"/>
        <v>1088.3345128104586</v>
      </c>
    </row>
    <row r="37" spans="2:31" ht="15" customHeight="1" x14ac:dyDescent="0.35">
      <c r="B37" s="92" t="s">
        <v>167</v>
      </c>
      <c r="C37" s="91">
        <v>399.19080645999998</v>
      </c>
      <c r="D37" s="91">
        <v>1565.2361095199999</v>
      </c>
      <c r="E37" s="91">
        <v>13.416620999999999</v>
      </c>
      <c r="F37" s="91">
        <v>719.959192490737</v>
      </c>
      <c r="G37" s="91">
        <v>740.395110367131</v>
      </c>
      <c r="H37" s="90">
        <f t="shared" si="0"/>
        <v>3438.1978398378683</v>
      </c>
      <c r="J37" s="29"/>
      <c r="U37" s="100">
        <v>2025</v>
      </c>
      <c r="V37" s="98">
        <v>7054865.0308431061</v>
      </c>
      <c r="W37" s="98">
        <f t="shared" si="5"/>
        <v>135.79281755380543</v>
      </c>
      <c r="X37" s="98">
        <f t="shared" si="6"/>
        <v>445.79166096734673</v>
      </c>
      <c r="Y37" s="98">
        <f t="shared" si="7"/>
        <v>7.2290539616326495</v>
      </c>
      <c r="Z37" s="98">
        <f t="shared" si="8"/>
        <v>108.2940632683793</v>
      </c>
      <c r="AA37" s="98">
        <f t="shared" si="9"/>
        <v>349.26252865613429</v>
      </c>
      <c r="AB37" s="98">
        <f t="shared" si="10"/>
        <v>1046.3701244072984</v>
      </c>
    </row>
    <row r="38" spans="2:31" ht="15" customHeight="1" x14ac:dyDescent="0.35">
      <c r="B38" s="92" t="s">
        <v>164</v>
      </c>
      <c r="C38" s="91">
        <v>644.61668457999997</v>
      </c>
      <c r="D38" s="91">
        <v>2237.2039049999998</v>
      </c>
      <c r="E38" s="91">
        <v>21.983183449999999</v>
      </c>
      <c r="F38" s="91">
        <v>785.02901234322599</v>
      </c>
      <c r="G38" s="91">
        <v>2610.14524102</v>
      </c>
      <c r="H38" s="90">
        <f t="shared" si="0"/>
        <v>6298.9780263932262</v>
      </c>
      <c r="J38" s="29"/>
      <c r="U38" s="100">
        <v>2026</v>
      </c>
      <c r="V38" s="98"/>
      <c r="W38" s="98"/>
      <c r="X38" s="98"/>
      <c r="Y38" s="98"/>
      <c r="Z38" s="98"/>
      <c r="AA38" s="98"/>
      <c r="AB38" s="98"/>
    </row>
    <row r="39" spans="2:31" ht="15" customHeight="1" x14ac:dyDescent="0.35">
      <c r="B39" s="92" t="s">
        <v>165</v>
      </c>
      <c r="C39" s="91">
        <v>983.21238128176503</v>
      </c>
      <c r="D39" s="91">
        <v>3021.66486932</v>
      </c>
      <c r="E39" s="91">
        <v>49.507889339999998</v>
      </c>
      <c r="F39" s="91">
        <v>763.22039743900405</v>
      </c>
      <c r="G39" s="91">
        <v>2590.5834390499999</v>
      </c>
      <c r="H39" s="90">
        <f t="shared" si="0"/>
        <v>7408.1889764307689</v>
      </c>
      <c r="J39" s="29"/>
      <c r="U39" s="100">
        <v>2027</v>
      </c>
      <c r="V39" s="98"/>
      <c r="W39" s="98"/>
      <c r="X39" s="98"/>
      <c r="Y39" s="98"/>
      <c r="Z39" s="98"/>
      <c r="AA39" s="98"/>
      <c r="AB39" s="98"/>
    </row>
    <row r="40" spans="2:31" ht="14" customHeight="1" x14ac:dyDescent="0.35">
      <c r="B40" s="92" t="s">
        <v>166</v>
      </c>
      <c r="C40" s="91">
        <v>950.87292859000001</v>
      </c>
      <c r="D40" s="91">
        <v>3030.0262240400002</v>
      </c>
      <c r="E40" s="91">
        <v>52.405911949999997</v>
      </c>
      <c r="F40" s="91">
        <v>843.00663866443904</v>
      </c>
      <c r="G40" s="91">
        <v>2514.1517546700002</v>
      </c>
      <c r="H40" s="90">
        <f t="shared" si="0"/>
        <v>7390.4634579144385</v>
      </c>
      <c r="J40" s="29"/>
      <c r="V40"/>
      <c r="W40" s="95" t="s">
        <v>253</v>
      </c>
      <c r="X40"/>
      <c r="Y40"/>
      <c r="Z40"/>
      <c r="AA40"/>
      <c r="AB40"/>
    </row>
    <row r="41" spans="2:31" ht="14" customHeight="1" x14ac:dyDescent="0.35">
      <c r="B41" s="92" t="s">
        <v>176</v>
      </c>
      <c r="C41" s="91">
        <v>958</v>
      </c>
      <c r="D41" s="91">
        <v>3145</v>
      </c>
      <c r="E41" s="91">
        <v>51</v>
      </c>
      <c r="F41" s="91">
        <v>764</v>
      </c>
      <c r="G41" s="91">
        <v>2464</v>
      </c>
      <c r="H41" s="90">
        <f t="shared" si="0"/>
        <v>7382</v>
      </c>
      <c r="J41" s="31">
        <f>H40/D40</f>
        <v>2.4390757410873403</v>
      </c>
      <c r="V41" s="96"/>
      <c r="W41" s="97">
        <f>(W37-W14)/W14*100</f>
        <v>-60.425527488921013</v>
      </c>
      <c r="X41" s="97">
        <f t="shared" ref="X41:AB41" si="13">(X37-X14)/X14*100</f>
        <v>-53.809204768088669</v>
      </c>
      <c r="Y41" s="97">
        <f t="shared" si="13"/>
        <v>190.95126415239665</v>
      </c>
      <c r="Z41" s="97">
        <f t="shared" si="13"/>
        <v>-13.945420276799611</v>
      </c>
      <c r="AA41" s="97">
        <f t="shared" si="13"/>
        <v>68.195766382608369</v>
      </c>
      <c r="AB41" s="97">
        <f t="shared" si="13"/>
        <v>-36.360780907237036</v>
      </c>
    </row>
    <row r="42" spans="2:31" ht="14" customHeight="1" x14ac:dyDescent="0.35">
      <c r="B42" s="92" t="s">
        <v>245</v>
      </c>
      <c r="C42" s="91"/>
      <c r="D42" s="91"/>
      <c r="E42" s="91"/>
      <c r="F42" s="91"/>
      <c r="G42" s="91"/>
      <c r="H42" s="90"/>
      <c r="J42" s="29"/>
      <c r="U42" s="25"/>
      <c r="V42" s="25"/>
      <c r="W42" s="25"/>
    </row>
    <row r="43" spans="2:31" ht="18.5" x14ac:dyDescent="0.35">
      <c r="B43" s="92" t="s">
        <v>246</v>
      </c>
      <c r="C43" s="91"/>
      <c r="D43" s="91"/>
      <c r="E43" s="91"/>
      <c r="F43" s="91"/>
      <c r="G43" s="91"/>
      <c r="H43" s="90"/>
      <c r="J43" s="126" t="s">
        <v>250</v>
      </c>
      <c r="K43" s="126"/>
      <c r="L43" s="126"/>
      <c r="M43" s="126"/>
      <c r="N43" s="126"/>
      <c r="O43" s="126"/>
      <c r="P43" s="126"/>
      <c r="Q43" s="126"/>
    </row>
    <row r="44" spans="2:31" x14ac:dyDescent="0.35">
      <c r="B44" s="92" t="s">
        <v>247</v>
      </c>
      <c r="C44" s="91"/>
      <c r="D44" s="91"/>
      <c r="E44" s="91"/>
      <c r="F44" s="91"/>
      <c r="G44" s="91"/>
      <c r="H44" s="90"/>
      <c r="J44" s="29"/>
    </row>
    <row r="45" spans="2:31" ht="18.5" x14ac:dyDescent="0.45">
      <c r="B45" s="92" t="s">
        <v>248</v>
      </c>
      <c r="C45" s="91"/>
      <c r="D45" s="91"/>
      <c r="E45" s="91"/>
      <c r="F45" s="91"/>
      <c r="G45" s="91"/>
      <c r="H45" s="90"/>
      <c r="J45" s="29"/>
      <c r="AE45" s="101" t="s">
        <v>259</v>
      </c>
    </row>
    <row r="46" spans="2:31" x14ac:dyDescent="0.35">
      <c r="J46" s="29"/>
    </row>
    <row r="47" spans="2:31" x14ac:dyDescent="0.35">
      <c r="J47" s="29"/>
    </row>
    <row r="48" spans="2:31" ht="19.5" x14ac:dyDescent="0.35">
      <c r="B48" s="120" t="s">
        <v>254</v>
      </c>
      <c r="C48" s="120"/>
      <c r="D48" s="120"/>
      <c r="E48" s="120"/>
      <c r="F48" s="120"/>
      <c r="G48" s="120"/>
      <c r="H48" s="120"/>
      <c r="J48" s="29"/>
    </row>
    <row r="49" spans="2:10" x14ac:dyDescent="0.35">
      <c r="C49" s="25" t="s">
        <v>177</v>
      </c>
      <c r="H49" s="81"/>
      <c r="J49" s="29"/>
    </row>
    <row r="50" spans="2:10" ht="49" x14ac:dyDescent="0.35">
      <c r="B50" s="46"/>
      <c r="C50" s="47" t="str">
        <f t="shared" ref="C50:H50" si="14">PROPER(C4)</f>
        <v>Casino</v>
      </c>
      <c r="D50" s="47" t="str">
        <f t="shared" si="14"/>
        <v>Gaming Machines</v>
      </c>
      <c r="E50" s="47" t="str">
        <f t="shared" si="14"/>
        <v>Keno</v>
      </c>
      <c r="F50" s="47" t="str">
        <f t="shared" si="14"/>
        <v>Lotteries</v>
      </c>
      <c r="G50" s="47" t="str">
        <f t="shared" si="14"/>
        <v>Wagering</v>
      </c>
      <c r="H50" s="48" t="str">
        <f t="shared" si="14"/>
        <v>Total Gambling</v>
      </c>
      <c r="I50" s="45" t="s">
        <v>136</v>
      </c>
      <c r="J50" s="29"/>
    </row>
    <row r="51" spans="2:10" x14ac:dyDescent="0.35">
      <c r="B51" s="41" t="s">
        <v>18</v>
      </c>
      <c r="C51" s="105">
        <f>C6*$I$86/$I51</f>
        <v>0</v>
      </c>
      <c r="D51" s="105">
        <f t="shared" ref="D51:H51" si="15">D6*$I$86/$I51</f>
        <v>0</v>
      </c>
      <c r="E51" s="105">
        <f t="shared" si="15"/>
        <v>0</v>
      </c>
      <c r="F51" s="105">
        <f t="shared" si="15"/>
        <v>0</v>
      </c>
      <c r="G51" s="105">
        <f t="shared" si="15"/>
        <v>0</v>
      </c>
      <c r="H51" s="105">
        <f t="shared" si="15"/>
        <v>0</v>
      </c>
      <c r="I51" s="42">
        <v>58</v>
      </c>
      <c r="J51" s="29"/>
    </row>
    <row r="52" spans="2:10" x14ac:dyDescent="0.35">
      <c r="B52" s="41" t="s">
        <v>19</v>
      </c>
      <c r="C52" s="82">
        <f t="shared" ref="C52:H52" si="16">C7*$I$86/$I52</f>
        <v>0</v>
      </c>
      <c r="D52" s="82">
        <f t="shared" si="16"/>
        <v>38.08437970149253</v>
      </c>
      <c r="E52" s="82">
        <f t="shared" si="16"/>
        <v>0</v>
      </c>
      <c r="F52" s="82">
        <f t="shared" si="16"/>
        <v>0</v>
      </c>
      <c r="G52" s="82">
        <f t="shared" si="16"/>
        <v>0</v>
      </c>
      <c r="H52" s="82">
        <f t="shared" si="16"/>
        <v>38.08437970149253</v>
      </c>
      <c r="I52" s="43">
        <v>60.3</v>
      </c>
      <c r="J52" s="29"/>
    </row>
    <row r="53" spans="2:10" x14ac:dyDescent="0.35">
      <c r="B53" s="41" t="s">
        <v>20</v>
      </c>
      <c r="C53" s="105">
        <f t="shared" ref="C53:H53" si="17">C8*$I$86/$I53</f>
        <v>0</v>
      </c>
      <c r="D53" s="105">
        <f t="shared" si="17"/>
        <v>75.020170094926343</v>
      </c>
      <c r="E53" s="105">
        <f t="shared" si="17"/>
        <v>0</v>
      </c>
      <c r="F53" s="105">
        <f t="shared" si="17"/>
        <v>0</v>
      </c>
      <c r="G53" s="105">
        <f t="shared" si="17"/>
        <v>0</v>
      </c>
      <c r="H53" s="105">
        <f t="shared" si="17"/>
        <v>75.020170094926343</v>
      </c>
      <c r="I53" s="42">
        <v>61.1</v>
      </c>
      <c r="J53" s="29"/>
    </row>
    <row r="54" spans="2:10" x14ac:dyDescent="0.35">
      <c r="B54" s="41" t="s">
        <v>21</v>
      </c>
      <c r="C54" s="82">
        <f t="shared" ref="C54:H54" si="18">C9*$I$86/$I54</f>
        <v>0</v>
      </c>
      <c r="D54" s="82">
        <f t="shared" si="18"/>
        <v>579.42557772347254</v>
      </c>
      <c r="E54" s="82">
        <f t="shared" si="18"/>
        <v>0</v>
      </c>
      <c r="F54" s="82">
        <f t="shared" si="18"/>
        <v>0</v>
      </c>
      <c r="G54" s="82">
        <f t="shared" si="18"/>
        <v>0</v>
      </c>
      <c r="H54" s="82">
        <f t="shared" si="18"/>
        <v>579.42557772347254</v>
      </c>
      <c r="I54" s="43">
        <v>62.2</v>
      </c>
      <c r="J54" s="29"/>
    </row>
    <row r="55" spans="2:10" x14ac:dyDescent="0.35">
      <c r="B55" s="41" t="s">
        <v>22</v>
      </c>
      <c r="C55" s="105">
        <f t="shared" ref="C55:H55" si="19">C10*$I$86/$I55</f>
        <v>0</v>
      </c>
      <c r="D55" s="105">
        <f t="shared" si="19"/>
        <v>1516.0893707181042</v>
      </c>
      <c r="E55" s="105">
        <f t="shared" si="19"/>
        <v>5.5154103001579777</v>
      </c>
      <c r="F55" s="105">
        <f t="shared" si="19"/>
        <v>0</v>
      </c>
      <c r="G55" s="105">
        <f t="shared" si="19"/>
        <v>0</v>
      </c>
      <c r="H55" s="105">
        <f t="shared" si="19"/>
        <v>1521.6047810182624</v>
      </c>
      <c r="I55" s="42">
        <v>63.3</v>
      </c>
      <c r="J55" s="29"/>
    </row>
    <row r="56" spans="2:10" x14ac:dyDescent="0.35">
      <c r="B56" s="41" t="s">
        <v>23</v>
      </c>
      <c r="C56" s="82">
        <f t="shared" ref="C56:H56" si="20">C11*$I$86/$I56</f>
        <v>770.24384756097561</v>
      </c>
      <c r="D56" s="82">
        <f t="shared" si="20"/>
        <v>1954.7288902439022</v>
      </c>
      <c r="E56" s="82">
        <f t="shared" si="20"/>
        <v>26.634861646341463</v>
      </c>
      <c r="F56" s="82">
        <f t="shared" si="20"/>
        <v>669.56953902439022</v>
      </c>
      <c r="G56" s="82">
        <f t="shared" si="20"/>
        <v>886.94581975609753</v>
      </c>
      <c r="H56" s="82">
        <f t="shared" si="20"/>
        <v>4308.1229582317073</v>
      </c>
      <c r="I56" s="43">
        <v>65.599999999999994</v>
      </c>
      <c r="J56" s="29"/>
    </row>
    <row r="57" spans="2:10" x14ac:dyDescent="0.35">
      <c r="B57" s="41" t="s">
        <v>24</v>
      </c>
      <c r="C57" s="105">
        <f t="shared" ref="C57:H57" si="21">C12*$I$86/$I57</f>
        <v>1029.941753343239</v>
      </c>
      <c r="D57" s="105">
        <f t="shared" si="21"/>
        <v>2614.8414680534916</v>
      </c>
      <c r="E57" s="105">
        <f t="shared" si="21"/>
        <v>18.257390787518574</v>
      </c>
      <c r="F57" s="105">
        <f t="shared" si="21"/>
        <v>664.73519167904897</v>
      </c>
      <c r="G57" s="105">
        <f t="shared" si="21"/>
        <v>905.79695096582464</v>
      </c>
      <c r="H57" s="105">
        <f t="shared" si="21"/>
        <v>5233.5727548291225</v>
      </c>
      <c r="I57" s="44">
        <v>67.3</v>
      </c>
      <c r="J57" s="29"/>
    </row>
    <row r="58" spans="2:10" x14ac:dyDescent="0.35">
      <c r="B58" s="41" t="s">
        <v>25</v>
      </c>
      <c r="C58" s="82">
        <f t="shared" ref="C58:H58" si="22">C13*$I$86/$I58</f>
        <v>1207.533223042836</v>
      </c>
      <c r="D58" s="82">
        <f t="shared" si="22"/>
        <v>3036.315161004431</v>
      </c>
      <c r="E58" s="82">
        <f t="shared" si="22"/>
        <v>14.931326440177251</v>
      </c>
      <c r="F58" s="82">
        <f t="shared" si="22"/>
        <v>600.63476632200877</v>
      </c>
      <c r="G58" s="82">
        <f t="shared" si="22"/>
        <v>890.23367208271782</v>
      </c>
      <c r="H58" s="82">
        <f t="shared" si="22"/>
        <v>5749.6481488921709</v>
      </c>
      <c r="I58" s="43">
        <v>67.7</v>
      </c>
      <c r="J58" s="29"/>
    </row>
    <row r="59" spans="2:10" x14ac:dyDescent="0.35">
      <c r="B59" s="41" t="s">
        <v>26</v>
      </c>
      <c r="C59" s="105">
        <f t="shared" ref="C59:H59" si="23">C14*$I$86/$I59</f>
        <v>1541.3475058823528</v>
      </c>
      <c r="D59" s="105">
        <f t="shared" si="23"/>
        <v>3553.4433529411763</v>
      </c>
      <c r="E59" s="105">
        <f t="shared" si="23"/>
        <v>14.709717647058822</v>
      </c>
      <c r="F59" s="105">
        <f t="shared" si="23"/>
        <v>620.74634705882352</v>
      </c>
      <c r="G59" s="105">
        <f t="shared" si="23"/>
        <v>908.43096470588227</v>
      </c>
      <c r="H59" s="105">
        <f t="shared" si="23"/>
        <v>6638.6778882352919</v>
      </c>
      <c r="I59" s="42">
        <v>68</v>
      </c>
      <c r="J59" s="29"/>
    </row>
    <row r="60" spans="2:10" x14ac:dyDescent="0.35">
      <c r="B60" s="41" t="s">
        <v>27</v>
      </c>
      <c r="C60" s="82">
        <f t="shared" ref="C60:H60" si="24">C15*$I$86/$I60</f>
        <v>1485.794495626822</v>
      </c>
      <c r="D60" s="82">
        <f t="shared" si="24"/>
        <v>4022.3310553935862</v>
      </c>
      <c r="E60" s="82">
        <f t="shared" si="24"/>
        <v>14.813650145772595</v>
      </c>
      <c r="F60" s="82">
        <f t="shared" si="24"/>
        <v>643.34301457725962</v>
      </c>
      <c r="G60" s="82">
        <f t="shared" si="24"/>
        <v>948.87223323615149</v>
      </c>
      <c r="H60" s="82">
        <f t="shared" si="24"/>
        <v>7115.1544489795924</v>
      </c>
      <c r="I60" s="43">
        <v>68.599999999999994</v>
      </c>
      <c r="J60" s="29"/>
    </row>
    <row r="61" spans="2:10" x14ac:dyDescent="0.35">
      <c r="B61" s="41" t="s">
        <v>28</v>
      </c>
      <c r="C61" s="105">
        <f t="shared" ref="C61:H61" si="25">C16*$I$86/$I61</f>
        <v>1640.7659069111421</v>
      </c>
      <c r="D61" s="105">
        <f t="shared" si="25"/>
        <v>4322.751368124118</v>
      </c>
      <c r="E61" s="105">
        <f t="shared" si="25"/>
        <v>13.508598025387869</v>
      </c>
      <c r="F61" s="105">
        <f t="shared" si="25"/>
        <v>627.82220028208735</v>
      </c>
      <c r="G61" s="105">
        <f t="shared" si="25"/>
        <v>928.34120733427335</v>
      </c>
      <c r="H61" s="105">
        <f t="shared" si="25"/>
        <v>7533.1892806770093</v>
      </c>
      <c r="I61" s="42">
        <v>70.900000000000006</v>
      </c>
      <c r="J61" s="29"/>
    </row>
    <row r="62" spans="2:10" x14ac:dyDescent="0.35">
      <c r="B62" s="41" t="s">
        <v>30</v>
      </c>
      <c r="C62" s="82">
        <f t="shared" ref="C62:H62" si="26">C17*$I$86/$I62</f>
        <v>1778.1535978695072</v>
      </c>
      <c r="D62" s="82">
        <f t="shared" si="26"/>
        <v>4448.5370226364848</v>
      </c>
      <c r="E62" s="82">
        <f t="shared" si="26"/>
        <v>12.890375499334221</v>
      </c>
      <c r="F62" s="82">
        <f t="shared" si="26"/>
        <v>624.77333688415445</v>
      </c>
      <c r="G62" s="82">
        <f t="shared" si="26"/>
        <v>974.32888415446075</v>
      </c>
      <c r="H62" s="82">
        <f t="shared" si="26"/>
        <v>7838.6832170439411</v>
      </c>
      <c r="I62" s="43">
        <v>75.099999999999994</v>
      </c>
      <c r="J62" s="29"/>
    </row>
    <row r="63" spans="2:10" x14ac:dyDescent="0.35">
      <c r="B63" s="41" t="s">
        <v>31</v>
      </c>
      <c r="C63" s="105">
        <f t="shared" ref="C63:H63" si="27">C18*$I$86/$I63</f>
        <v>1664.4392962483828</v>
      </c>
      <c r="D63" s="105">
        <f t="shared" si="27"/>
        <v>4681.475953428202</v>
      </c>
      <c r="E63" s="105">
        <f t="shared" si="27"/>
        <v>12.052232858990944</v>
      </c>
      <c r="F63" s="105">
        <f t="shared" si="27"/>
        <v>610.43152910737376</v>
      </c>
      <c r="G63" s="105">
        <f t="shared" si="27"/>
        <v>1007.2638085381631</v>
      </c>
      <c r="H63" s="105">
        <f t="shared" si="27"/>
        <v>7975.6628201811118</v>
      </c>
      <c r="I63" s="42">
        <v>77.3</v>
      </c>
      <c r="J63" s="29"/>
    </row>
    <row r="64" spans="2:10" x14ac:dyDescent="0.35">
      <c r="B64" s="41" t="s">
        <v>32</v>
      </c>
      <c r="C64" s="82">
        <f t="shared" ref="C64:H64" si="28">C19*$I$86/$I64</f>
        <v>1688.2748291457287</v>
      </c>
      <c r="D64" s="82">
        <f t="shared" si="28"/>
        <v>4140.7822412060304</v>
      </c>
      <c r="E64" s="82">
        <f t="shared" si="28"/>
        <v>10.797542713567839</v>
      </c>
      <c r="F64" s="82">
        <f t="shared" si="28"/>
        <v>649.95105025125633</v>
      </c>
      <c r="G64" s="82">
        <f t="shared" si="28"/>
        <v>1024.6614371859298</v>
      </c>
      <c r="H64" s="82">
        <f t="shared" si="28"/>
        <v>7514.467100502512</v>
      </c>
      <c r="I64" s="43">
        <v>79.599999999999994</v>
      </c>
      <c r="J64" s="29"/>
    </row>
    <row r="65" spans="2:31" x14ac:dyDescent="0.35">
      <c r="B65" s="41" t="s">
        <v>33</v>
      </c>
      <c r="C65" s="105">
        <f t="shared" ref="C65:H65" si="29">C20*$I$86/$I65</f>
        <v>1673.8348191881919</v>
      </c>
      <c r="D65" s="105">
        <f t="shared" si="29"/>
        <v>3978.8423222632227</v>
      </c>
      <c r="E65" s="105">
        <f t="shared" si="29"/>
        <v>11.617303813038129</v>
      </c>
      <c r="F65" s="105">
        <f t="shared" si="29"/>
        <v>655.68903321033201</v>
      </c>
      <c r="G65" s="105">
        <f t="shared" si="29"/>
        <v>1062.9598523985239</v>
      </c>
      <c r="H65" s="105">
        <f t="shared" si="29"/>
        <v>7382.9433308733096</v>
      </c>
      <c r="I65" s="44">
        <v>81.3</v>
      </c>
      <c r="J65" s="29"/>
    </row>
    <row r="66" spans="2:31" ht="18.5" x14ac:dyDescent="0.45">
      <c r="B66" s="41" t="s">
        <v>34</v>
      </c>
      <c r="C66" s="82">
        <f t="shared" ref="C66:H66" si="30">C21*$I$86/$I66</f>
        <v>1567.7623132530118</v>
      </c>
      <c r="D66" s="82">
        <f t="shared" si="30"/>
        <v>4071.0239614457823</v>
      </c>
      <c r="E66" s="82">
        <f t="shared" si="30"/>
        <v>11.161604819277107</v>
      </c>
      <c r="F66" s="82">
        <f t="shared" si="30"/>
        <v>641.48350843373487</v>
      </c>
      <c r="G66" s="82">
        <f t="shared" si="30"/>
        <v>1072.5926265060241</v>
      </c>
      <c r="H66" s="82">
        <f t="shared" si="30"/>
        <v>7364.024014457832</v>
      </c>
      <c r="I66" s="43">
        <v>83</v>
      </c>
      <c r="J66" s="29"/>
      <c r="AE66" s="101" t="s">
        <v>260</v>
      </c>
    </row>
    <row r="67" spans="2:31" x14ac:dyDescent="0.35">
      <c r="B67" s="41" t="s">
        <v>35</v>
      </c>
      <c r="C67" s="105">
        <f t="shared" ref="C67:H67" si="31">C22*$I$86/$I67</f>
        <v>1682.4864547563802</v>
      </c>
      <c r="D67" s="105">
        <f t="shared" si="31"/>
        <v>4050.0058561484916</v>
      </c>
      <c r="E67" s="105">
        <f t="shared" si="31"/>
        <v>10.388519721577724</v>
      </c>
      <c r="F67" s="105">
        <f t="shared" si="31"/>
        <v>637.80302088167048</v>
      </c>
      <c r="G67" s="105">
        <f t="shared" si="31"/>
        <v>1047.6368209058003</v>
      </c>
      <c r="H67" s="105">
        <f t="shared" si="31"/>
        <v>7428.32067241392</v>
      </c>
      <c r="I67" s="42">
        <v>86.2</v>
      </c>
      <c r="J67" s="29"/>
    </row>
    <row r="68" spans="2:31" x14ac:dyDescent="0.35">
      <c r="B68" s="41" t="s">
        <v>36</v>
      </c>
      <c r="C68" s="82">
        <f t="shared" ref="C68:H68" si="32">C23*$I$86/$I68</f>
        <v>1706.7288964732647</v>
      </c>
      <c r="D68" s="82">
        <f t="shared" si="32"/>
        <v>4085.2677952218428</v>
      </c>
      <c r="E68" s="82">
        <f t="shared" si="32"/>
        <v>11.67670989761092</v>
      </c>
      <c r="F68" s="82">
        <f t="shared" si="32"/>
        <v>651.1488600682593</v>
      </c>
      <c r="G68" s="82">
        <f t="shared" si="32"/>
        <v>1100.752383790671</v>
      </c>
      <c r="H68" s="82">
        <f t="shared" si="32"/>
        <v>7555.5746454516484</v>
      </c>
      <c r="I68" s="43">
        <v>87.9</v>
      </c>
    </row>
    <row r="69" spans="2:31" x14ac:dyDescent="0.35">
      <c r="B69" s="41" t="s">
        <v>37</v>
      </c>
      <c r="C69" s="105">
        <f t="shared" ref="C69:H69" si="33">C24*$I$86/$I69</f>
        <v>1694.0462309368188</v>
      </c>
      <c r="D69" s="105">
        <f t="shared" si="33"/>
        <v>4016.8292984749446</v>
      </c>
      <c r="E69" s="105">
        <f t="shared" si="33"/>
        <v>10.071651416122004</v>
      </c>
      <c r="F69" s="105">
        <f t="shared" si="33"/>
        <v>655.07263616557725</v>
      </c>
      <c r="G69" s="105">
        <f t="shared" si="33"/>
        <v>1062.9888999999998</v>
      </c>
      <c r="H69" s="105">
        <f t="shared" si="33"/>
        <v>7439.0087169934632</v>
      </c>
      <c r="I69" s="42">
        <v>91.8</v>
      </c>
      <c r="J69" s="76"/>
    </row>
    <row r="70" spans="2:31" x14ac:dyDescent="0.35">
      <c r="B70" s="41" t="s">
        <v>38</v>
      </c>
      <c r="C70" s="82">
        <f t="shared" ref="C70:H70" si="34">C25*$I$86/$I70</f>
        <v>1851.6472508073193</v>
      </c>
      <c r="D70" s="82">
        <f t="shared" si="34"/>
        <v>4114.8294251883735</v>
      </c>
      <c r="E70" s="82">
        <f t="shared" si="34"/>
        <v>10.011672766415499</v>
      </c>
      <c r="F70" s="82">
        <f t="shared" si="34"/>
        <v>668.19518191603868</v>
      </c>
      <c r="G70" s="82">
        <f t="shared" si="34"/>
        <v>1117.0453653907425</v>
      </c>
      <c r="H70" s="82">
        <f t="shared" si="34"/>
        <v>7761.7288960688902</v>
      </c>
      <c r="I70" s="43">
        <v>92.9</v>
      </c>
    </row>
    <row r="71" spans="2:31" x14ac:dyDescent="0.35">
      <c r="B71" s="41" t="s">
        <v>39</v>
      </c>
      <c r="C71" s="105">
        <f>C26*$I$86/$I71</f>
        <v>1945.6550971017537</v>
      </c>
      <c r="D71" s="105">
        <f t="shared" ref="D71:H71" si="35">D26*$I$86/$I71</f>
        <v>3827.9985084425889</v>
      </c>
      <c r="E71" s="105">
        <f t="shared" si="35"/>
        <v>8.6088118194154486</v>
      </c>
      <c r="F71" s="105">
        <f t="shared" si="35"/>
        <v>643.74040844480999</v>
      </c>
      <c r="G71" s="105">
        <f t="shared" si="35"/>
        <v>1121.2210239749477</v>
      </c>
      <c r="H71" s="105">
        <f t="shared" si="35"/>
        <v>7547.2238497835151</v>
      </c>
      <c r="I71" s="42">
        <v>95.8</v>
      </c>
    </row>
    <row r="72" spans="2:31" x14ac:dyDescent="0.35">
      <c r="B72" s="41" t="s">
        <v>40</v>
      </c>
      <c r="C72" s="82">
        <f t="shared" ref="C72:H72" si="36">C27*$I$86/$I72</f>
        <v>1920.8139153225807</v>
      </c>
      <c r="D72" s="82">
        <f t="shared" si="36"/>
        <v>3773.9229999999993</v>
      </c>
      <c r="E72" s="82">
        <f t="shared" si="36"/>
        <v>8.2371411290322563</v>
      </c>
      <c r="F72" s="82">
        <f t="shared" si="36"/>
        <v>605.42489112903229</v>
      </c>
      <c r="G72" s="82">
        <f t="shared" si="36"/>
        <v>1069.601387096774</v>
      </c>
      <c r="H72" s="82">
        <f t="shared" si="36"/>
        <v>7378.0003346774183</v>
      </c>
      <c r="I72" s="43">
        <v>99.2</v>
      </c>
    </row>
    <row r="73" spans="2:31" x14ac:dyDescent="0.35">
      <c r="B73" s="41" t="s">
        <v>41</v>
      </c>
      <c r="C73" s="105">
        <f t="shared" ref="C73:H73" si="37">C28*$I$86/$I73</f>
        <v>2148.9964940239038</v>
      </c>
      <c r="D73" s="105">
        <f t="shared" si="37"/>
        <v>3771.125721115538</v>
      </c>
      <c r="E73" s="105">
        <f t="shared" si="37"/>
        <v>9.912127490039838</v>
      </c>
      <c r="F73" s="105">
        <f t="shared" si="37"/>
        <v>674.38329482071697</v>
      </c>
      <c r="G73" s="105">
        <f t="shared" si="37"/>
        <v>1077.4122549800795</v>
      </c>
      <c r="H73" s="105">
        <f t="shared" si="37"/>
        <v>7681.8298924302771</v>
      </c>
      <c r="I73" s="44">
        <v>100.4</v>
      </c>
    </row>
    <row r="74" spans="2:31" x14ac:dyDescent="0.35">
      <c r="B74" s="41" t="s">
        <v>42</v>
      </c>
      <c r="C74" s="82">
        <f t="shared" ref="C74:H74" si="38">C29*$I$86/$I74</f>
        <v>2114.0364912280702</v>
      </c>
      <c r="D74" s="82">
        <f t="shared" si="38"/>
        <v>3427.4579727095515</v>
      </c>
      <c r="E74" s="82">
        <f t="shared" si="38"/>
        <v>19.12117738791423</v>
      </c>
      <c r="F74" s="82">
        <f t="shared" si="38"/>
        <v>725.68817933723199</v>
      </c>
      <c r="G74" s="82">
        <f t="shared" si="38"/>
        <v>1064.4305575048734</v>
      </c>
      <c r="H74" s="82">
        <f t="shared" si="38"/>
        <v>7350.73437816764</v>
      </c>
      <c r="I74" s="43">
        <v>102.6</v>
      </c>
    </row>
    <row r="75" spans="2:31" x14ac:dyDescent="0.35">
      <c r="B75" s="41" t="s">
        <v>43</v>
      </c>
      <c r="C75" s="105">
        <f t="shared" ref="C75:H75" si="39">C30*$I$86/$I75</f>
        <v>2075.6946666666663</v>
      </c>
      <c r="D75" s="105">
        <f t="shared" si="39"/>
        <v>3339.1244028666665</v>
      </c>
      <c r="E75" s="105">
        <f t="shared" si="39"/>
        <v>19.99563333333333</v>
      </c>
      <c r="F75" s="105">
        <f t="shared" si="39"/>
        <v>653.32057466399999</v>
      </c>
      <c r="G75" s="105">
        <f t="shared" si="39"/>
        <v>1046.1783766424001</v>
      </c>
      <c r="H75" s="105">
        <f t="shared" si="39"/>
        <v>7134.3136541730664</v>
      </c>
      <c r="I75" s="42">
        <v>105.9</v>
      </c>
    </row>
    <row r="76" spans="2:31" x14ac:dyDescent="0.35">
      <c r="B76" s="41" t="s">
        <v>44</v>
      </c>
      <c r="C76" s="82">
        <f t="shared" ref="C76:H76" si="40">C31*$I$86/$I76</f>
        <v>2457.9979981325864</v>
      </c>
      <c r="D76" s="82">
        <f t="shared" si="40"/>
        <v>3390.8118692810453</v>
      </c>
      <c r="E76" s="82">
        <f t="shared" si="40"/>
        <v>22.067070278804852</v>
      </c>
      <c r="F76" s="82">
        <f t="shared" si="40"/>
        <v>656.83269757142853</v>
      </c>
      <c r="G76" s="82">
        <f t="shared" si="40"/>
        <v>1057.9861549953314</v>
      </c>
      <c r="H76" s="82">
        <f t="shared" si="40"/>
        <v>7585.6957902591967</v>
      </c>
      <c r="I76" s="43">
        <v>107.1</v>
      </c>
    </row>
    <row r="77" spans="2:31" x14ac:dyDescent="0.35">
      <c r="B77" s="41" t="s">
        <v>135</v>
      </c>
      <c r="C77" s="105">
        <f t="shared" ref="C77:H77" si="41">C32*$I$86/$I77</f>
        <v>2407.5432117863716</v>
      </c>
      <c r="D77" s="105">
        <f t="shared" si="41"/>
        <v>3402.1957974217307</v>
      </c>
      <c r="E77" s="105">
        <f t="shared" si="41"/>
        <v>25.615191308066297</v>
      </c>
      <c r="F77" s="105">
        <f t="shared" si="41"/>
        <v>689.67178639686915</v>
      </c>
      <c r="G77" s="105">
        <f t="shared" si="41"/>
        <v>1007.7636427255984</v>
      </c>
      <c r="H77" s="105">
        <f t="shared" si="41"/>
        <v>7532.7896296386361</v>
      </c>
      <c r="I77" s="42">
        <v>108.6</v>
      </c>
    </row>
    <row r="78" spans="2:31" x14ac:dyDescent="0.35">
      <c r="B78" s="41" t="s">
        <v>137</v>
      </c>
      <c r="C78" s="82">
        <f t="shared" ref="C78:H78" si="42">C33*$I$86/$I78</f>
        <v>1979.6852950980899</v>
      </c>
      <c r="D78" s="82">
        <f t="shared" si="42"/>
        <v>3319.5103109783422</v>
      </c>
      <c r="E78" s="82">
        <f t="shared" si="42"/>
        <v>29.707695417747747</v>
      </c>
      <c r="F78" s="82">
        <f t="shared" si="42"/>
        <v>635.55646486486478</v>
      </c>
      <c r="G78" s="82">
        <f t="shared" si="42"/>
        <v>1000.1857477477477</v>
      </c>
      <c r="H78" s="82">
        <f t="shared" si="42"/>
        <v>6964.6455141067936</v>
      </c>
      <c r="I78" s="43">
        <v>111</v>
      </c>
    </row>
    <row r="79" spans="2:31" x14ac:dyDescent="0.35">
      <c r="B79" s="41" t="s">
        <v>138</v>
      </c>
      <c r="C79" s="105">
        <f t="shared" ref="C79:H79" si="43">C34*$I$86/$I79</f>
        <v>2201.1318101933216</v>
      </c>
      <c r="D79" s="105">
        <f t="shared" si="43"/>
        <v>3343.8840070298766</v>
      </c>
      <c r="E79" s="105">
        <f t="shared" si="43"/>
        <v>28.616497020035151</v>
      </c>
      <c r="F79" s="105">
        <f t="shared" si="43"/>
        <v>639.93445509496075</v>
      </c>
      <c r="G79" s="105">
        <f t="shared" si="43"/>
        <v>1000.2629267199734</v>
      </c>
      <c r="H79" s="105">
        <f t="shared" si="43"/>
        <v>7213.8296960581683</v>
      </c>
      <c r="I79" s="42">
        <v>113.8</v>
      </c>
    </row>
    <row r="80" spans="2:31" x14ac:dyDescent="0.35">
      <c r="B80" s="41" t="s">
        <v>139</v>
      </c>
      <c r="C80" s="82">
        <f t="shared" ref="C80:H80" si="44">C35*$I$86/$I80</f>
        <v>2056.2528436847874</v>
      </c>
      <c r="D80" s="82">
        <f t="shared" si="44"/>
        <v>3304.9215414069386</v>
      </c>
      <c r="E80" s="82">
        <f t="shared" si="44"/>
        <v>26.923046480142236</v>
      </c>
      <c r="F80" s="82">
        <f t="shared" si="44"/>
        <v>783.97850881893874</v>
      </c>
      <c r="G80" s="82">
        <f t="shared" si="44"/>
        <v>964.97979526368135</v>
      </c>
      <c r="H80" s="82">
        <f t="shared" si="44"/>
        <v>7137.0557356544878</v>
      </c>
      <c r="I80" s="43">
        <v>115.3</v>
      </c>
    </row>
    <row r="81" spans="2:14" ht="14" customHeight="1" x14ac:dyDescent="0.6">
      <c r="B81" s="41" t="s">
        <v>153</v>
      </c>
      <c r="C81" s="105">
        <f t="shared" ref="C81:H81" si="45">C36*$I$86/$I81</f>
        <v>1473.2645608193577</v>
      </c>
      <c r="D81" s="105">
        <f t="shared" si="45"/>
        <v>2371.0761124505398</v>
      </c>
      <c r="E81" s="105">
        <f t="shared" si="45"/>
        <v>18.645230794476351</v>
      </c>
      <c r="F81" s="105">
        <f t="shared" si="45"/>
        <v>774.95604970213526</v>
      </c>
      <c r="G81" s="105">
        <f t="shared" si="45"/>
        <v>855.58947513570661</v>
      </c>
      <c r="H81" s="105">
        <f t="shared" si="45"/>
        <v>5493.5314289022144</v>
      </c>
      <c r="I81" s="42">
        <v>118.4</v>
      </c>
      <c r="N81" s="107"/>
    </row>
    <row r="82" spans="2:14" x14ac:dyDescent="0.35">
      <c r="B82" s="41" t="s">
        <v>154</v>
      </c>
      <c r="C82" s="82">
        <f t="shared" ref="C82:H82" si="46">C37*$I$86/$I82</f>
        <v>473.26399556802681</v>
      </c>
      <c r="D82" s="82">
        <f t="shared" si="46"/>
        <v>1855.6787461311837</v>
      </c>
      <c r="E82" s="82">
        <f t="shared" si="46"/>
        <v>15.906187113350125</v>
      </c>
      <c r="F82" s="82">
        <f t="shared" si="46"/>
        <v>853.55363542982423</v>
      </c>
      <c r="G82" s="82">
        <f t="shared" si="46"/>
        <v>877.78160859646425</v>
      </c>
      <c r="H82" s="82">
        <f t="shared" si="46"/>
        <v>4076.1841728388495</v>
      </c>
      <c r="I82" s="43">
        <v>119.1</v>
      </c>
    </row>
    <row r="83" spans="2:14" x14ac:dyDescent="0.35">
      <c r="B83" s="41" t="s">
        <v>155</v>
      </c>
      <c r="C83" s="105">
        <f t="shared" ref="C83:H83" si="47">C38*$I$86/$I83</f>
        <v>720.09395460993665</v>
      </c>
      <c r="D83" s="105">
        <f t="shared" si="47"/>
        <v>2499.1549951424045</v>
      </c>
      <c r="E83" s="105">
        <f t="shared" si="47"/>
        <v>24.557163790664553</v>
      </c>
      <c r="F83" s="105">
        <f t="shared" si="47"/>
        <v>876.94696632012256</v>
      </c>
      <c r="G83" s="105">
        <f t="shared" si="47"/>
        <v>2915.763512911582</v>
      </c>
      <c r="H83" s="105">
        <f t="shared" si="47"/>
        <v>7036.5165927747112</v>
      </c>
      <c r="I83" s="42">
        <v>126.4</v>
      </c>
    </row>
    <row r="84" spans="2:14" x14ac:dyDescent="0.35">
      <c r="B84" s="41" t="s">
        <v>165</v>
      </c>
      <c r="C84" s="82">
        <f t="shared" ref="C84:H84" si="48">C39*$I$86/$I84</f>
        <v>1039.9220092658068</v>
      </c>
      <c r="D84" s="82">
        <f t="shared" si="48"/>
        <v>3195.9481614081196</v>
      </c>
      <c r="E84" s="82">
        <f t="shared" si="48"/>
        <v>52.363400560359544</v>
      </c>
      <c r="F84" s="82">
        <f t="shared" si="48"/>
        <v>807.24134920140352</v>
      </c>
      <c r="G84" s="82">
        <f t="shared" si="48"/>
        <v>2740.0028583809735</v>
      </c>
      <c r="H84" s="82">
        <f t="shared" si="48"/>
        <v>7835.477778816663</v>
      </c>
      <c r="I84" s="43">
        <v>133.5</v>
      </c>
    </row>
    <row r="85" spans="2:14" x14ac:dyDescent="0.35">
      <c r="B85" s="41" t="s">
        <v>166</v>
      </c>
      <c r="C85" s="105">
        <f t="shared" ref="C85:H85" si="49">C40*$I$86/$I85</f>
        <v>970.11024217419072</v>
      </c>
      <c r="D85" s="105">
        <f t="shared" si="49"/>
        <v>3091.3273326188441</v>
      </c>
      <c r="E85" s="105">
        <f t="shared" si="49"/>
        <v>53.466147162861262</v>
      </c>
      <c r="F85" s="105">
        <f t="shared" si="49"/>
        <v>860.06168626747672</v>
      </c>
      <c r="G85" s="105">
        <f t="shared" si="49"/>
        <v>2565.0160965274854</v>
      </c>
      <c r="H85" s="105">
        <f t="shared" si="49"/>
        <v>7539.9815047508573</v>
      </c>
      <c r="I85" s="42">
        <v>138.4</v>
      </c>
    </row>
    <row r="86" spans="2:14" x14ac:dyDescent="0.35">
      <c r="B86" s="41" t="s">
        <v>176</v>
      </c>
      <c r="C86" s="105">
        <f t="shared" ref="C86:H86" si="50">C41*$I$86/$I86</f>
        <v>957.99999999999989</v>
      </c>
      <c r="D86" s="105">
        <f t="shared" si="50"/>
        <v>3145</v>
      </c>
      <c r="E86" s="105">
        <f t="shared" si="50"/>
        <v>51</v>
      </c>
      <c r="F86" s="105">
        <f t="shared" si="50"/>
        <v>764</v>
      </c>
      <c r="G86" s="105">
        <f t="shared" si="50"/>
        <v>2464</v>
      </c>
      <c r="H86" s="105">
        <f t="shared" si="50"/>
        <v>7382</v>
      </c>
      <c r="I86" s="121">
        <v>141.19999999999999</v>
      </c>
    </row>
    <row r="87" spans="2:14" x14ac:dyDescent="0.35">
      <c r="B87" s="41" t="s">
        <v>245</v>
      </c>
      <c r="C87" s="82"/>
      <c r="D87" s="82"/>
      <c r="E87" s="82"/>
      <c r="F87" s="82"/>
      <c r="G87" s="82"/>
      <c r="H87" s="82"/>
      <c r="I87" s="122">
        <v>144.19999999999999</v>
      </c>
    </row>
    <row r="88" spans="2:14" x14ac:dyDescent="0.35">
      <c r="B88" s="41" t="s">
        <v>246</v>
      </c>
      <c r="C88" s="105"/>
      <c r="D88" s="105"/>
      <c r="E88" s="105"/>
      <c r="F88" s="105"/>
      <c r="G88" s="105"/>
      <c r="H88" s="105"/>
    </row>
    <row r="89" spans="2:14" x14ac:dyDescent="0.35">
      <c r="B89" s="41" t="s">
        <v>247</v>
      </c>
      <c r="C89" s="82"/>
      <c r="D89" s="82"/>
      <c r="E89" s="82"/>
      <c r="F89" s="82"/>
      <c r="G89" s="82"/>
      <c r="H89" s="82"/>
    </row>
    <row r="90" spans="2:14" x14ac:dyDescent="0.35">
      <c r="B90" s="41" t="s">
        <v>248</v>
      </c>
    </row>
    <row r="92" spans="2:14" x14ac:dyDescent="0.35">
      <c r="C92" s="104"/>
      <c r="D92" s="104"/>
      <c r="E92" s="104"/>
      <c r="F92" s="104"/>
      <c r="G92" s="104"/>
      <c r="H92" s="104"/>
    </row>
  </sheetData>
  <sheetProtection sheet="1" objects="1" scenarios="1"/>
  <sortState xmlns:xlrd2="http://schemas.microsoft.com/office/spreadsheetml/2017/richdata2" ref="U6:V15">
    <sortCondition ref="V6:V15"/>
  </sortState>
  <mergeCells count="17">
    <mergeCell ref="AA6:AA7"/>
    <mergeCell ref="AB6:AB7"/>
    <mergeCell ref="U1:AK2"/>
    <mergeCell ref="U5:AB5"/>
    <mergeCell ref="V6:V7"/>
    <mergeCell ref="W6:W7"/>
    <mergeCell ref="X6:X7"/>
    <mergeCell ref="Y6:Y7"/>
    <mergeCell ref="Z6:Z7"/>
    <mergeCell ref="B2:Q2"/>
    <mergeCell ref="B1:Q1"/>
    <mergeCell ref="J43:Q43"/>
    <mergeCell ref="K4:M4"/>
    <mergeCell ref="N4:O4"/>
    <mergeCell ref="J12:Q13"/>
    <mergeCell ref="P4:Q4"/>
    <mergeCell ref="B3:H3"/>
  </mergeCells>
  <phoneticPr fontId="74" type="noConversion"/>
  <pageMargins left="0.39370078740157483" right="0.39370078740157483" top="0.39370078740157483" bottom="0.39370078740157483" header="0.39370078740157483" footer="0.31496062992125984"/>
  <pageSetup paperSize="9" scale="46" fitToWidth="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autoPageBreaks="0" fitToPage="1"/>
  </sheetPr>
  <dimension ref="A1:BP121"/>
  <sheetViews>
    <sheetView showGridLines="0" showRowColHeaders="0" zoomScale="75" zoomScaleNormal="75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I20" sqref="I20"/>
    </sheetView>
  </sheetViews>
  <sheetFormatPr defaultColWidth="9.08984375" defaultRowHeight="12.5" x14ac:dyDescent="0.25"/>
  <cols>
    <col min="1" max="1" width="3.08984375" style="20" customWidth="1"/>
    <col min="2" max="2" width="16" style="34" customWidth="1"/>
    <col min="3" max="5" width="19.36328125" style="33" customWidth="1"/>
    <col min="6" max="7" width="19.36328125" style="36" customWidth="1"/>
    <col min="8" max="8" width="8.81640625" style="33" customWidth="1"/>
    <col min="9" max="9" width="16.453125" style="33" customWidth="1"/>
    <col min="10" max="13" width="8.81640625" style="33" customWidth="1"/>
    <col min="14" max="15" width="9.08984375" style="33"/>
    <col min="16" max="17" width="8.6328125" style="33" customWidth="1"/>
    <col min="18" max="19" width="8.36328125" style="33" customWidth="1"/>
    <col min="20" max="21" width="12.36328125" style="33" customWidth="1"/>
    <col min="22" max="29" width="10.6328125" style="33" customWidth="1"/>
    <col min="30" max="36" width="10.26953125" style="33" customWidth="1"/>
    <col min="37" max="41" width="9.81640625" style="33" customWidth="1"/>
    <col min="42" max="43" width="10" style="33" customWidth="1"/>
    <col min="44" max="44" width="14" style="33" customWidth="1"/>
    <col min="45" max="45" width="13.08984375" style="33" customWidth="1"/>
    <col min="46" max="46" width="13.7265625" style="33" customWidth="1"/>
    <col min="47" max="47" width="10.81640625" style="33" customWidth="1"/>
    <col min="48" max="48" width="10.7265625" style="33" customWidth="1"/>
    <col min="49" max="49" width="13.7265625" style="33" customWidth="1"/>
    <col min="50" max="50" width="12.81640625" style="33" customWidth="1"/>
    <col min="51" max="51" width="14.08984375" style="33" customWidth="1"/>
    <col min="52" max="56" width="14.36328125" style="33" customWidth="1"/>
    <col min="57" max="57" width="16.36328125" style="33" customWidth="1"/>
    <col min="58" max="58" width="12.36328125" style="33" customWidth="1"/>
    <col min="59" max="68" width="9.08984375" style="33"/>
    <col min="69" max="16384" width="9.08984375" style="34"/>
  </cols>
  <sheetData>
    <row r="1" spans="1:7" s="33" customFormat="1" ht="40.5" customHeight="1" x14ac:dyDescent="0.25">
      <c r="A1" s="19"/>
      <c r="B1" s="142" t="s">
        <v>244</v>
      </c>
      <c r="C1" s="142"/>
      <c r="D1" s="142"/>
      <c r="E1" s="142"/>
      <c r="F1" s="142"/>
      <c r="G1" s="142"/>
    </row>
    <row r="2" spans="1:7" s="33" customFormat="1" x14ac:dyDescent="0.25">
      <c r="A2" s="20"/>
      <c r="F2" s="36"/>
      <c r="G2" s="36"/>
    </row>
    <row r="3" spans="1:7" s="33" customFormat="1" x14ac:dyDescent="0.25">
      <c r="A3" s="20"/>
      <c r="B3" s="34"/>
      <c r="C3" s="143" t="s">
        <v>45</v>
      </c>
      <c r="D3" s="143"/>
      <c r="E3" s="143"/>
      <c r="F3" s="36"/>
      <c r="G3" s="36"/>
    </row>
    <row r="4" spans="1:7" s="33" customFormat="1" ht="47.25" customHeight="1" x14ac:dyDescent="0.25">
      <c r="A4" s="20"/>
      <c r="B4" s="34"/>
      <c r="C4" s="21" t="s">
        <v>241</v>
      </c>
      <c r="D4" s="21" t="s">
        <v>242</v>
      </c>
      <c r="E4" s="108" t="s">
        <v>133</v>
      </c>
      <c r="F4" s="37" t="s">
        <v>243</v>
      </c>
      <c r="G4" s="37" t="s">
        <v>134</v>
      </c>
    </row>
    <row r="5" spans="1:7" s="33" customFormat="1" x14ac:dyDescent="0.25">
      <c r="A5" s="20"/>
      <c r="B5" s="22" t="s">
        <v>46</v>
      </c>
      <c r="C5" s="52">
        <v>3.0966310499999996</v>
      </c>
      <c r="D5" s="52">
        <f>E5-C5</f>
        <v>4.4560520809500002</v>
      </c>
      <c r="E5" s="53">
        <f>C5*2.439</f>
        <v>7.5526831309499993</v>
      </c>
      <c r="F5" s="38">
        <v>11052.188018734429</v>
      </c>
      <c r="G5" s="110">
        <f>E5*1000000/F5</f>
        <v>683.36542213609994</v>
      </c>
    </row>
    <row r="6" spans="1:7" s="33" customFormat="1" x14ac:dyDescent="0.25">
      <c r="A6" s="20"/>
      <c r="B6" s="22" t="s">
        <v>47</v>
      </c>
      <c r="C6" s="52">
        <v>6.83089545999999</v>
      </c>
      <c r="D6" s="52">
        <f t="shared" ref="D6:D36" si="0">E6-C6</f>
        <v>9.8296585669399867</v>
      </c>
      <c r="E6" s="53">
        <f t="shared" ref="E6:E69" si="1">C6*2.439</f>
        <v>16.660554026939977</v>
      </c>
      <c r="F6" s="38">
        <v>9940.4749659648223</v>
      </c>
      <c r="G6" s="110">
        <f t="shared" ref="G6:G69" si="2">E6*1000000/F6</f>
        <v>1676.0319888118047</v>
      </c>
    </row>
    <row r="7" spans="1:7" s="33" customFormat="1" x14ac:dyDescent="0.25">
      <c r="A7" s="20"/>
      <c r="B7" s="22" t="s">
        <v>48</v>
      </c>
      <c r="C7" s="52">
        <v>68.277736129999994</v>
      </c>
      <c r="D7" s="52">
        <f t="shared" si="0"/>
        <v>98.251662291070005</v>
      </c>
      <c r="E7" s="53">
        <f t="shared" si="1"/>
        <v>166.52939842107</v>
      </c>
      <c r="F7" s="38">
        <v>97005.430351270465</v>
      </c>
      <c r="G7" s="110">
        <f t="shared" si="2"/>
        <v>1716.7018157441637</v>
      </c>
    </row>
    <row r="8" spans="1:7" s="33" customFormat="1" x14ac:dyDescent="0.25">
      <c r="A8" s="20"/>
      <c r="B8" s="22" t="s">
        <v>49</v>
      </c>
      <c r="C8" s="52">
        <v>60.493595329999977</v>
      </c>
      <c r="D8" s="52">
        <f t="shared" si="0"/>
        <v>87.050283679869978</v>
      </c>
      <c r="E8" s="53">
        <f t="shared" si="1"/>
        <v>147.54387900986995</v>
      </c>
      <c r="F8" s="38">
        <v>105480.03885404444</v>
      </c>
      <c r="G8" s="110">
        <f t="shared" si="2"/>
        <v>1398.7848375182189</v>
      </c>
    </row>
    <row r="9" spans="1:7" s="33" customFormat="1" x14ac:dyDescent="0.25">
      <c r="A9" s="20"/>
      <c r="B9" s="22" t="s">
        <v>50</v>
      </c>
      <c r="C9" s="52">
        <v>21.638076939999998</v>
      </c>
      <c r="D9" s="52">
        <f t="shared" si="0"/>
        <v>31.137192716659996</v>
      </c>
      <c r="E9" s="53">
        <f t="shared" si="1"/>
        <v>52.775269656659994</v>
      </c>
      <c r="F9" s="38">
        <v>36622.016235983392</v>
      </c>
      <c r="G9" s="110">
        <f t="shared" si="2"/>
        <v>1441.0803959178259</v>
      </c>
    </row>
    <row r="10" spans="1:7" s="33" customFormat="1" x14ac:dyDescent="0.25">
      <c r="A10" s="20"/>
      <c r="B10" s="22" t="s">
        <v>51</v>
      </c>
      <c r="C10" s="52">
        <v>23.665167899999989</v>
      </c>
      <c r="D10" s="52">
        <f t="shared" si="0"/>
        <v>34.054176608099979</v>
      </c>
      <c r="E10" s="53">
        <f t="shared" si="1"/>
        <v>57.719344508099972</v>
      </c>
      <c r="F10" s="38">
        <v>50303.1014404733</v>
      </c>
      <c r="G10" s="110">
        <f t="shared" si="2"/>
        <v>1147.4311295975012</v>
      </c>
    </row>
    <row r="11" spans="1:7" s="33" customFormat="1" x14ac:dyDescent="0.25">
      <c r="A11" s="20"/>
      <c r="B11" s="22" t="s">
        <v>52</v>
      </c>
      <c r="C11" s="52">
        <v>13.170222589999991</v>
      </c>
      <c r="D11" s="52">
        <f t="shared" si="0"/>
        <v>18.951950307009991</v>
      </c>
      <c r="E11" s="53">
        <f t="shared" si="1"/>
        <v>32.122172897009982</v>
      </c>
      <c r="F11" s="38">
        <v>84545.500431018881</v>
      </c>
      <c r="G11" s="110">
        <f t="shared" si="2"/>
        <v>379.93947322150672</v>
      </c>
    </row>
    <row r="12" spans="1:7" s="33" customFormat="1" x14ac:dyDescent="0.25">
      <c r="A12" s="20"/>
      <c r="B12" s="22" t="s">
        <v>53</v>
      </c>
      <c r="C12" s="52">
        <v>7.2383504699999994</v>
      </c>
      <c r="D12" s="52">
        <f t="shared" si="0"/>
        <v>10.41598632633</v>
      </c>
      <c r="E12" s="53">
        <f t="shared" si="1"/>
        <v>17.65433679633</v>
      </c>
      <c r="F12" s="38">
        <v>12256.082121371392</v>
      </c>
      <c r="G12" s="110">
        <f t="shared" si="2"/>
        <v>1440.4551651579968</v>
      </c>
    </row>
    <row r="13" spans="1:7" s="33" customFormat="1" x14ac:dyDescent="0.25">
      <c r="A13" s="20"/>
      <c r="B13" s="22" t="s">
        <v>54</v>
      </c>
      <c r="C13" s="52">
        <v>20.449553909999988</v>
      </c>
      <c r="D13" s="52">
        <f t="shared" si="0"/>
        <v>29.426908076489983</v>
      </c>
      <c r="E13" s="53">
        <f t="shared" si="1"/>
        <v>49.876461986489971</v>
      </c>
      <c r="F13" s="38">
        <v>144843.8340157535</v>
      </c>
      <c r="G13" s="110">
        <f t="shared" si="2"/>
        <v>344.34646338528512</v>
      </c>
    </row>
    <row r="14" spans="1:7" s="33" customFormat="1" x14ac:dyDescent="0.25">
      <c r="A14" s="20"/>
      <c r="B14" s="22" t="s">
        <v>55</v>
      </c>
      <c r="C14" s="52">
        <v>185.35188312999992</v>
      </c>
      <c r="D14" s="52">
        <f t="shared" si="0"/>
        <v>266.72135982406991</v>
      </c>
      <c r="E14" s="53">
        <f t="shared" si="1"/>
        <v>452.07324295406983</v>
      </c>
      <c r="F14" s="38">
        <v>163127.94580611045</v>
      </c>
      <c r="G14" s="110">
        <f t="shared" si="2"/>
        <v>2771.2801796167537</v>
      </c>
    </row>
    <row r="15" spans="1:7" s="33" customFormat="1" x14ac:dyDescent="0.25">
      <c r="A15" s="20"/>
      <c r="B15" s="22" t="s">
        <v>56</v>
      </c>
      <c r="C15" s="52">
        <v>0</v>
      </c>
      <c r="D15" s="52">
        <f t="shared" si="0"/>
        <v>0</v>
      </c>
      <c r="E15" s="53">
        <f t="shared" si="1"/>
        <v>0</v>
      </c>
      <c r="F15" s="38">
        <v>5007.6995537122675</v>
      </c>
      <c r="G15" s="110">
        <f t="shared" si="2"/>
        <v>0</v>
      </c>
    </row>
    <row r="16" spans="1:7" s="33" customFormat="1" x14ac:dyDescent="0.25">
      <c r="A16" s="20"/>
      <c r="B16" s="22" t="s">
        <v>57</v>
      </c>
      <c r="C16" s="52">
        <v>12.59551286999999</v>
      </c>
      <c r="D16" s="52">
        <f t="shared" si="0"/>
        <v>18.124943019929987</v>
      </c>
      <c r="E16" s="53">
        <f t="shared" si="1"/>
        <v>30.720455889929976</v>
      </c>
      <c r="F16" s="38">
        <v>31635.280795604758</v>
      </c>
      <c r="G16" s="110">
        <f t="shared" si="2"/>
        <v>971.08213100476473</v>
      </c>
    </row>
    <row r="17" spans="1:7" s="33" customFormat="1" x14ac:dyDescent="0.25">
      <c r="A17" s="20"/>
      <c r="B17" s="22" t="s">
        <v>58</v>
      </c>
      <c r="C17" s="52">
        <v>41.149621769999989</v>
      </c>
      <c r="D17" s="52">
        <f t="shared" si="0"/>
        <v>59.214305727029988</v>
      </c>
      <c r="E17" s="53">
        <f t="shared" si="1"/>
        <v>100.36392749702998</v>
      </c>
      <c r="F17" s="38">
        <v>102008.30469210134</v>
      </c>
      <c r="G17" s="110">
        <f t="shared" si="2"/>
        <v>983.87996741995948</v>
      </c>
    </row>
    <row r="18" spans="1:7" s="33" customFormat="1" x14ac:dyDescent="0.25">
      <c r="A18" s="20"/>
      <c r="B18" s="22" t="s">
        <v>59</v>
      </c>
      <c r="C18" s="52">
        <v>175.01557337999989</v>
      </c>
      <c r="D18" s="52">
        <f t="shared" si="0"/>
        <v>251.84741009381983</v>
      </c>
      <c r="E18" s="53">
        <f t="shared" si="1"/>
        <v>426.86298347381972</v>
      </c>
      <c r="F18" s="38">
        <v>314653.47433444299</v>
      </c>
      <c r="G18" s="110">
        <f t="shared" si="2"/>
        <v>1356.612967254606</v>
      </c>
    </row>
    <row r="19" spans="1:7" s="33" customFormat="1" x14ac:dyDescent="0.25">
      <c r="A19" s="20"/>
      <c r="B19" s="22" t="s">
        <v>60</v>
      </c>
      <c r="C19" s="52">
        <v>9.5097343899999895</v>
      </c>
      <c r="D19" s="52">
        <f t="shared" si="0"/>
        <v>13.684507787209986</v>
      </c>
      <c r="E19" s="53">
        <f t="shared" si="1"/>
        <v>23.194242177209976</v>
      </c>
      <c r="F19" s="38">
        <v>11451.584511096877</v>
      </c>
      <c r="G19" s="110">
        <f t="shared" si="2"/>
        <v>2025.4177188086214</v>
      </c>
    </row>
    <row r="20" spans="1:7" s="33" customFormat="1" x14ac:dyDescent="0.25">
      <c r="A20" s="20"/>
      <c r="B20" s="22" t="s">
        <v>61</v>
      </c>
      <c r="C20" s="52">
        <v>8.7944009200000011</v>
      </c>
      <c r="D20" s="52">
        <f t="shared" si="0"/>
        <v>12.655142923880003</v>
      </c>
      <c r="E20" s="53">
        <f t="shared" si="1"/>
        <v>21.449543843880004</v>
      </c>
      <c r="F20" s="38">
        <v>18445.270709445565</v>
      </c>
      <c r="G20" s="110">
        <f t="shared" si="2"/>
        <v>1162.8749819809364</v>
      </c>
    </row>
    <row r="21" spans="1:7" s="33" customFormat="1" x14ac:dyDescent="0.25">
      <c r="A21" s="20"/>
      <c r="B21" s="22" t="s">
        <v>62</v>
      </c>
      <c r="C21" s="52">
        <v>4.5845335399999998</v>
      </c>
      <c r="D21" s="52">
        <f t="shared" si="0"/>
        <v>6.5971437640599992</v>
      </c>
      <c r="E21" s="53">
        <f t="shared" si="1"/>
        <v>11.181677304059999</v>
      </c>
      <c r="F21" s="38">
        <v>12878.64200689348</v>
      </c>
      <c r="G21" s="110">
        <f t="shared" si="2"/>
        <v>868.23418944907735</v>
      </c>
    </row>
    <row r="22" spans="1:7" s="33" customFormat="1" x14ac:dyDescent="0.25">
      <c r="A22" s="20"/>
      <c r="B22" s="22" t="s">
        <v>63</v>
      </c>
      <c r="C22" s="52">
        <v>86.406073549999988</v>
      </c>
      <c r="D22" s="52">
        <f t="shared" si="0"/>
        <v>124.33833983844998</v>
      </c>
      <c r="E22" s="53">
        <f t="shared" si="1"/>
        <v>210.74441338844997</v>
      </c>
      <c r="F22" s="38">
        <v>136148.76251388167</v>
      </c>
      <c r="G22" s="110">
        <f t="shared" si="2"/>
        <v>1547.8981189194619</v>
      </c>
    </row>
    <row r="23" spans="1:7" s="33" customFormat="1" x14ac:dyDescent="0.25">
      <c r="A23" s="20"/>
      <c r="B23" s="22" t="s">
        <v>64</v>
      </c>
      <c r="C23" s="52">
        <v>33.239851459999997</v>
      </c>
      <c r="D23" s="52">
        <f t="shared" si="0"/>
        <v>47.832146250939999</v>
      </c>
      <c r="E23" s="53">
        <f t="shared" si="1"/>
        <v>81.071997710939996</v>
      </c>
      <c r="F23" s="38">
        <v>42179.886822120803</v>
      </c>
      <c r="G23" s="110">
        <f t="shared" si="2"/>
        <v>1922.0534671615724</v>
      </c>
    </row>
    <row r="24" spans="1:7" s="33" customFormat="1" x14ac:dyDescent="0.25">
      <c r="A24" s="20"/>
      <c r="B24" s="22" t="s">
        <v>65</v>
      </c>
      <c r="C24" s="52">
        <v>70.746158650000012</v>
      </c>
      <c r="D24" s="52">
        <f t="shared" si="0"/>
        <v>101.80372229735002</v>
      </c>
      <c r="E24" s="53">
        <f t="shared" si="1"/>
        <v>172.54988094735003</v>
      </c>
      <c r="F24" s="38">
        <v>114675.03937773433</v>
      </c>
      <c r="G24" s="110">
        <f t="shared" si="2"/>
        <v>1504.6856045017662</v>
      </c>
    </row>
    <row r="25" spans="1:7" s="33" customFormat="1" x14ac:dyDescent="0.25">
      <c r="A25" s="20"/>
      <c r="B25" s="22" t="s">
        <v>66</v>
      </c>
      <c r="C25" s="52">
        <v>2.4970253199999997</v>
      </c>
      <c r="D25" s="52">
        <f t="shared" si="0"/>
        <v>3.59321943548</v>
      </c>
      <c r="E25" s="53">
        <f t="shared" si="1"/>
        <v>6.0902447554799997</v>
      </c>
      <c r="F25" s="38">
        <v>8566.2812536887104</v>
      </c>
      <c r="G25" s="110">
        <f t="shared" si="2"/>
        <v>710.95549808821545</v>
      </c>
    </row>
    <row r="26" spans="1:7" s="33" customFormat="1" x14ac:dyDescent="0.25">
      <c r="A26" s="20"/>
      <c r="B26" s="22" t="s">
        <v>67</v>
      </c>
      <c r="C26" s="52">
        <v>81.509143899999998</v>
      </c>
      <c r="D26" s="52">
        <f t="shared" si="0"/>
        <v>117.29165807210001</v>
      </c>
      <c r="E26" s="53">
        <f t="shared" si="1"/>
        <v>198.8008019721</v>
      </c>
      <c r="F26" s="38">
        <v>127847.52980838936</v>
      </c>
      <c r="G26" s="110">
        <f t="shared" si="2"/>
        <v>1554.9835203703301</v>
      </c>
    </row>
    <row r="27" spans="1:7" s="33" customFormat="1" x14ac:dyDescent="0.25">
      <c r="A27" s="20"/>
      <c r="B27" s="22" t="s">
        <v>68</v>
      </c>
      <c r="C27" s="52">
        <v>9.3618854999999996</v>
      </c>
      <c r="D27" s="52">
        <f t="shared" si="0"/>
        <v>13.4717532345</v>
      </c>
      <c r="E27" s="53">
        <f t="shared" si="1"/>
        <v>22.833638734499999</v>
      </c>
      <c r="F27" s="38">
        <v>16622.493208865217</v>
      </c>
      <c r="G27" s="110">
        <f t="shared" si="2"/>
        <v>1373.6590803551787</v>
      </c>
    </row>
    <row r="28" spans="1:7" s="33" customFormat="1" x14ac:dyDescent="0.25">
      <c r="A28" s="20"/>
      <c r="B28" s="22" t="s">
        <v>69</v>
      </c>
      <c r="C28" s="52">
        <v>0</v>
      </c>
      <c r="D28" s="52">
        <f t="shared" si="0"/>
        <v>0</v>
      </c>
      <c r="E28" s="53">
        <f t="shared" si="1"/>
        <v>0</v>
      </c>
      <c r="F28" s="38">
        <v>20364.426927654131</v>
      </c>
      <c r="G28" s="110">
        <f t="shared" si="2"/>
        <v>0</v>
      </c>
    </row>
    <row r="29" spans="1:7" s="33" customFormat="1" x14ac:dyDescent="0.25">
      <c r="A29" s="20"/>
      <c r="B29" s="22" t="s">
        <v>70</v>
      </c>
      <c r="C29" s="52">
        <v>65.182141989999977</v>
      </c>
      <c r="D29" s="52">
        <f t="shared" si="0"/>
        <v>93.797102323609963</v>
      </c>
      <c r="E29" s="53">
        <f t="shared" si="1"/>
        <v>158.97924431360994</v>
      </c>
      <c r="F29" s="38">
        <v>101105.12769628954</v>
      </c>
      <c r="G29" s="110">
        <f t="shared" si="2"/>
        <v>1572.4152467436556</v>
      </c>
    </row>
    <row r="30" spans="1:7" s="33" customFormat="1" x14ac:dyDescent="0.25">
      <c r="A30" s="20"/>
      <c r="B30" s="22" t="s">
        <v>71</v>
      </c>
      <c r="C30" s="52">
        <v>146.70182138999999</v>
      </c>
      <c r="D30" s="52">
        <f t="shared" si="0"/>
        <v>211.10392098021001</v>
      </c>
      <c r="E30" s="53">
        <f t="shared" si="1"/>
        <v>357.80574237021</v>
      </c>
      <c r="F30" s="38">
        <v>132883.37141644442</v>
      </c>
      <c r="G30" s="110">
        <f t="shared" si="2"/>
        <v>2692.6299246944845</v>
      </c>
    </row>
    <row r="31" spans="1:7" s="33" customFormat="1" x14ac:dyDescent="0.25">
      <c r="A31" s="20"/>
      <c r="B31" s="22" t="s">
        <v>72</v>
      </c>
      <c r="C31" s="52">
        <v>151.09213570000003</v>
      </c>
      <c r="D31" s="52">
        <f t="shared" si="0"/>
        <v>217.42158327230004</v>
      </c>
      <c r="E31" s="53">
        <f t="shared" si="1"/>
        <v>368.51371897230007</v>
      </c>
      <c r="F31" s="38">
        <v>238098.12225418061</v>
      </c>
      <c r="G31" s="110">
        <f t="shared" si="2"/>
        <v>1547.7388711990548</v>
      </c>
    </row>
    <row r="32" spans="1:7" s="33" customFormat="1" x14ac:dyDescent="0.25">
      <c r="A32" s="20"/>
      <c r="B32" s="22" t="s">
        <v>73</v>
      </c>
      <c r="C32" s="52">
        <v>46.463778429999898</v>
      </c>
      <c r="D32" s="52">
        <f t="shared" si="0"/>
        <v>66.861377160769848</v>
      </c>
      <c r="E32" s="53">
        <f t="shared" si="1"/>
        <v>113.32515559076975</v>
      </c>
      <c r="F32" s="38">
        <v>55963.573602901692</v>
      </c>
      <c r="G32" s="110">
        <f t="shared" si="2"/>
        <v>2024.9806846661752</v>
      </c>
    </row>
    <row r="33" spans="1:7" s="33" customFormat="1" x14ac:dyDescent="0.25">
      <c r="A33" s="20"/>
      <c r="B33" s="22" t="s">
        <v>74</v>
      </c>
      <c r="C33" s="52">
        <v>3.9624745999999997</v>
      </c>
      <c r="D33" s="52">
        <f t="shared" si="0"/>
        <v>5.7020009493999986</v>
      </c>
      <c r="E33" s="53">
        <f t="shared" si="1"/>
        <v>9.6644755493999988</v>
      </c>
      <c r="F33" s="38">
        <v>14578.220229311195</v>
      </c>
      <c r="G33" s="110">
        <f t="shared" si="2"/>
        <v>662.93932986198513</v>
      </c>
    </row>
    <row r="34" spans="1:7" s="33" customFormat="1" x14ac:dyDescent="0.25">
      <c r="A34" s="20"/>
      <c r="B34" s="22" t="s">
        <v>75</v>
      </c>
      <c r="C34" s="52">
        <v>0</v>
      </c>
      <c r="D34" s="52">
        <f t="shared" si="0"/>
        <v>0</v>
      </c>
      <c r="E34" s="53">
        <f t="shared" si="1"/>
        <v>0</v>
      </c>
      <c r="F34" s="38">
        <v>4548.4591222146255</v>
      </c>
      <c r="G34" s="110">
        <f t="shared" si="2"/>
        <v>0</v>
      </c>
    </row>
    <row r="35" spans="1:7" s="33" customFormat="1" x14ac:dyDescent="0.25">
      <c r="A35" s="20"/>
      <c r="B35" s="22" t="s">
        <v>76</v>
      </c>
      <c r="C35" s="52">
        <v>50.770966009999988</v>
      </c>
      <c r="D35" s="52">
        <f t="shared" si="0"/>
        <v>73.059420088389999</v>
      </c>
      <c r="E35" s="53">
        <f t="shared" si="1"/>
        <v>123.83038609838998</v>
      </c>
      <c r="F35" s="38">
        <v>75878.127702253405</v>
      </c>
      <c r="G35" s="110">
        <f t="shared" si="2"/>
        <v>1631.9641752930668</v>
      </c>
    </row>
    <row r="36" spans="1:7" s="33" customFormat="1" x14ac:dyDescent="0.25">
      <c r="A36" s="20"/>
      <c r="B36" s="22" t="s">
        <v>77</v>
      </c>
      <c r="C36" s="52">
        <v>13.741792449999979</v>
      </c>
      <c r="D36" s="52">
        <f t="shared" si="0"/>
        <v>19.774439335549971</v>
      </c>
      <c r="E36" s="53">
        <f t="shared" si="1"/>
        <v>33.516231785549948</v>
      </c>
      <c r="F36" s="38">
        <v>16094.676246282303</v>
      </c>
      <c r="G36" s="110">
        <f t="shared" si="2"/>
        <v>2082.4421238850232</v>
      </c>
    </row>
    <row r="37" spans="1:7" s="33" customFormat="1" x14ac:dyDescent="0.25">
      <c r="A37" s="20"/>
      <c r="B37" s="22" t="s">
        <v>78</v>
      </c>
      <c r="C37" s="52">
        <v>157.16316454999989</v>
      </c>
      <c r="D37" s="52">
        <f t="shared" ref="D37:D68" si="3">E37-C37</f>
        <v>226.15779378744983</v>
      </c>
      <c r="E37" s="53">
        <f t="shared" si="1"/>
        <v>383.32095833744972</v>
      </c>
      <c r="F37" s="38">
        <v>207660.7308554356</v>
      </c>
      <c r="G37" s="110">
        <f t="shared" si="2"/>
        <v>1845.9000734438384</v>
      </c>
    </row>
    <row r="38" spans="1:7" s="33" customFormat="1" x14ac:dyDescent="0.25">
      <c r="A38" s="20"/>
      <c r="B38" s="22" t="s">
        <v>79</v>
      </c>
      <c r="C38" s="52">
        <v>0</v>
      </c>
      <c r="D38" s="52">
        <f t="shared" si="3"/>
        <v>0</v>
      </c>
      <c r="E38" s="53">
        <f t="shared" si="1"/>
        <v>0</v>
      </c>
      <c r="F38" s="38">
        <v>14396.319278895648</v>
      </c>
      <c r="G38" s="110">
        <f t="shared" si="2"/>
        <v>0</v>
      </c>
    </row>
    <row r="39" spans="1:7" s="33" customFormat="1" x14ac:dyDescent="0.25">
      <c r="A39" s="20"/>
      <c r="B39" s="22" t="s">
        <v>80</v>
      </c>
      <c r="C39" s="52">
        <v>92.196965329999955</v>
      </c>
      <c r="D39" s="52">
        <f t="shared" si="3"/>
        <v>132.67143310986995</v>
      </c>
      <c r="E39" s="53">
        <f t="shared" si="1"/>
        <v>224.86839843986991</v>
      </c>
      <c r="F39" s="38">
        <v>134107.76079808676</v>
      </c>
      <c r="G39" s="110">
        <f t="shared" si="2"/>
        <v>1676.7739398649178</v>
      </c>
    </row>
    <row r="40" spans="1:7" s="33" customFormat="1" x14ac:dyDescent="0.25">
      <c r="A40" s="20"/>
      <c r="B40" s="22" t="s">
        <v>81</v>
      </c>
      <c r="C40" s="52">
        <v>84.02844979999999</v>
      </c>
      <c r="D40" s="52">
        <f t="shared" si="3"/>
        <v>120.91693926219999</v>
      </c>
      <c r="E40" s="53">
        <f t="shared" si="1"/>
        <v>204.94538906219998</v>
      </c>
      <c r="F40" s="38">
        <v>131863.68828009762</v>
      </c>
      <c r="G40" s="110">
        <f t="shared" si="2"/>
        <v>1554.2215733179419</v>
      </c>
    </row>
    <row r="41" spans="1:7" s="33" customFormat="1" x14ac:dyDescent="0.25">
      <c r="A41" s="20"/>
      <c r="B41" s="22" t="s">
        <v>82</v>
      </c>
      <c r="C41" s="52">
        <v>53.556466519999965</v>
      </c>
      <c r="D41" s="52">
        <f t="shared" si="3"/>
        <v>77.067755322279965</v>
      </c>
      <c r="E41" s="53">
        <f t="shared" si="1"/>
        <v>130.62422184227992</v>
      </c>
      <c r="F41" s="38">
        <v>63773.606552205136</v>
      </c>
      <c r="G41" s="110">
        <f t="shared" si="2"/>
        <v>2048.2489372049363</v>
      </c>
    </row>
    <row r="42" spans="1:7" s="33" customFormat="1" x14ac:dyDescent="0.25">
      <c r="A42" s="20"/>
      <c r="B42" s="22" t="s">
        <v>83</v>
      </c>
      <c r="C42" s="52">
        <v>0</v>
      </c>
      <c r="D42" s="52">
        <f t="shared" si="3"/>
        <v>0</v>
      </c>
      <c r="E42" s="53">
        <f t="shared" si="1"/>
        <v>0</v>
      </c>
      <c r="F42" s="38">
        <v>6417.7741938462141</v>
      </c>
      <c r="G42" s="110">
        <f t="shared" si="2"/>
        <v>0</v>
      </c>
    </row>
    <row r="43" spans="1:7" s="33" customFormat="1" x14ac:dyDescent="0.25">
      <c r="A43" s="20"/>
      <c r="B43" s="22" t="s">
        <v>84</v>
      </c>
      <c r="C43" s="52">
        <v>10.477138039999989</v>
      </c>
      <c r="D43" s="52">
        <f t="shared" si="3"/>
        <v>15.076601639559986</v>
      </c>
      <c r="E43" s="53">
        <f t="shared" si="1"/>
        <v>25.553739679559975</v>
      </c>
      <c r="F43" s="38">
        <v>42587.021417499542</v>
      </c>
      <c r="G43" s="110">
        <f t="shared" si="2"/>
        <v>600.03585198047267</v>
      </c>
    </row>
    <row r="44" spans="1:7" s="33" customFormat="1" x14ac:dyDescent="0.25">
      <c r="A44" s="20"/>
      <c r="B44" s="22" t="s">
        <v>85</v>
      </c>
      <c r="C44" s="52">
        <v>62.129780220000001</v>
      </c>
      <c r="D44" s="52">
        <f t="shared" si="3"/>
        <v>89.404753736579991</v>
      </c>
      <c r="E44" s="53">
        <f t="shared" si="1"/>
        <v>151.53453395657999</v>
      </c>
      <c r="F44" s="38">
        <v>105902.36400950019</v>
      </c>
      <c r="G44" s="110">
        <f t="shared" si="2"/>
        <v>1430.8890587464721</v>
      </c>
    </row>
    <row r="45" spans="1:7" s="33" customFormat="1" x14ac:dyDescent="0.25">
      <c r="A45" s="20"/>
      <c r="B45" s="22" t="s">
        <v>86</v>
      </c>
      <c r="C45" s="52">
        <v>2.3449138399999998</v>
      </c>
      <c r="D45" s="52">
        <f t="shared" si="3"/>
        <v>3.3743310157599997</v>
      </c>
      <c r="E45" s="53">
        <f t="shared" si="1"/>
        <v>5.7192448557599995</v>
      </c>
      <c r="F45" s="38">
        <v>8820.6707421918072</v>
      </c>
      <c r="G45" s="110">
        <f t="shared" si="2"/>
        <v>648.39115107235614</v>
      </c>
    </row>
    <row r="46" spans="1:7" s="33" customFormat="1" x14ac:dyDescent="0.25">
      <c r="A46" s="20"/>
      <c r="B46" s="22" t="s">
        <v>87</v>
      </c>
      <c r="C46" s="52">
        <v>68.566367760000006</v>
      </c>
      <c r="D46" s="52">
        <f t="shared" si="3"/>
        <v>98.667003206640018</v>
      </c>
      <c r="E46" s="53">
        <f t="shared" si="1"/>
        <v>167.23337096664002</v>
      </c>
      <c r="F46" s="38">
        <v>83573.453977740952</v>
      </c>
      <c r="G46" s="110">
        <f t="shared" si="2"/>
        <v>2001.0345750599365</v>
      </c>
    </row>
    <row r="47" spans="1:7" s="33" customFormat="1" x14ac:dyDescent="0.25">
      <c r="A47" s="20"/>
      <c r="B47" s="22" t="s">
        <v>88</v>
      </c>
      <c r="C47" s="52">
        <v>66.06667376</v>
      </c>
      <c r="D47" s="52">
        <f t="shared" si="3"/>
        <v>95.069943540640011</v>
      </c>
      <c r="E47" s="53">
        <f t="shared" si="1"/>
        <v>161.13661730064001</v>
      </c>
      <c r="F47" s="38">
        <v>95166.966860551329</v>
      </c>
      <c r="G47" s="110">
        <f t="shared" si="2"/>
        <v>1693.1990439156727</v>
      </c>
    </row>
    <row r="48" spans="1:7" s="33" customFormat="1" x14ac:dyDescent="0.25">
      <c r="A48" s="20"/>
      <c r="B48" s="22" t="s">
        <v>89</v>
      </c>
      <c r="C48" s="52">
        <v>107.17289045</v>
      </c>
      <c r="D48" s="52">
        <f t="shared" si="3"/>
        <v>154.22178935754999</v>
      </c>
      <c r="E48" s="53">
        <f t="shared" si="1"/>
        <v>261.39467980755001</v>
      </c>
      <c r="F48" s="38">
        <v>172535.0798989927</v>
      </c>
      <c r="G48" s="110">
        <f t="shared" si="2"/>
        <v>1515.0233793648135</v>
      </c>
    </row>
    <row r="49" spans="1:7" s="33" customFormat="1" x14ac:dyDescent="0.25">
      <c r="A49" s="20"/>
      <c r="B49" s="22" t="s">
        <v>90</v>
      </c>
      <c r="C49" s="52">
        <v>105.7175746499998</v>
      </c>
      <c r="D49" s="52">
        <f t="shared" si="3"/>
        <v>152.12758992134974</v>
      </c>
      <c r="E49" s="53">
        <f t="shared" si="1"/>
        <v>257.84516457134953</v>
      </c>
      <c r="F49" s="38">
        <v>176662.84934116309</v>
      </c>
      <c r="G49" s="110">
        <f t="shared" si="2"/>
        <v>1459.5324683879116</v>
      </c>
    </row>
    <row r="50" spans="1:7" s="33" customFormat="1" x14ac:dyDescent="0.25">
      <c r="A50" s="20"/>
      <c r="B50" s="22" t="s">
        <v>91</v>
      </c>
      <c r="C50" s="52">
        <v>42.879563469999994</v>
      </c>
      <c r="D50" s="52">
        <f t="shared" si="3"/>
        <v>61.703691833329998</v>
      </c>
      <c r="E50" s="53">
        <f t="shared" si="1"/>
        <v>104.58325530332999</v>
      </c>
      <c r="F50" s="38">
        <v>46266.628625971942</v>
      </c>
      <c r="G50" s="110">
        <f t="shared" si="2"/>
        <v>2260.446857902713</v>
      </c>
    </row>
    <row r="51" spans="1:7" s="33" customFormat="1" x14ac:dyDescent="0.25">
      <c r="A51" s="20"/>
      <c r="B51" s="22" t="s">
        <v>92</v>
      </c>
      <c r="C51" s="52">
        <v>25.514817499999999</v>
      </c>
      <c r="D51" s="52">
        <f t="shared" si="3"/>
        <v>36.715822382500001</v>
      </c>
      <c r="E51" s="53">
        <f t="shared" si="1"/>
        <v>62.2306398825</v>
      </c>
      <c r="F51" s="38">
        <v>49316.856178140573</v>
      </c>
      <c r="G51" s="110">
        <f t="shared" si="2"/>
        <v>1261.8533439705225</v>
      </c>
    </row>
    <row r="52" spans="1:7" s="33" customFormat="1" x14ac:dyDescent="0.25">
      <c r="A52" s="20"/>
      <c r="B52" s="22" t="s">
        <v>93</v>
      </c>
      <c r="C52" s="52">
        <v>6.7335103799999896</v>
      </c>
      <c r="D52" s="52">
        <f t="shared" si="3"/>
        <v>9.6895214368199856</v>
      </c>
      <c r="E52" s="53">
        <f t="shared" si="1"/>
        <v>16.423031816819975</v>
      </c>
      <c r="F52" s="38">
        <v>25393.230417010309</v>
      </c>
      <c r="G52" s="110">
        <f t="shared" si="2"/>
        <v>646.74842653412793</v>
      </c>
    </row>
    <row r="53" spans="1:7" s="33" customFormat="1" x14ac:dyDescent="0.25">
      <c r="A53" s="20"/>
      <c r="B53" s="22" t="s">
        <v>94</v>
      </c>
      <c r="C53" s="52">
        <v>128.39896759999991</v>
      </c>
      <c r="D53" s="52">
        <f t="shared" si="3"/>
        <v>184.76611437639988</v>
      </c>
      <c r="E53" s="53">
        <f t="shared" si="1"/>
        <v>313.16508197639979</v>
      </c>
      <c r="F53" s="38">
        <v>167100.67556053522</v>
      </c>
      <c r="G53" s="110">
        <f t="shared" si="2"/>
        <v>1874.1102088659725</v>
      </c>
    </row>
    <row r="54" spans="1:7" s="33" customFormat="1" x14ac:dyDescent="0.25">
      <c r="A54" s="20"/>
      <c r="B54" s="22" t="s">
        <v>95</v>
      </c>
      <c r="C54" s="52">
        <v>92.731978699999871</v>
      </c>
      <c r="D54" s="52">
        <f t="shared" si="3"/>
        <v>133.44131734929982</v>
      </c>
      <c r="E54" s="53">
        <f t="shared" si="1"/>
        <v>226.17329604929969</v>
      </c>
      <c r="F54" s="38">
        <v>107426.8987800623</v>
      </c>
      <c r="G54" s="110">
        <f t="shared" si="2"/>
        <v>2105.3693126928088</v>
      </c>
    </row>
    <row r="55" spans="1:7" s="33" customFormat="1" x14ac:dyDescent="0.25">
      <c r="A55" s="20"/>
      <c r="B55" s="22" t="s">
        <v>96</v>
      </c>
      <c r="C55" s="52">
        <v>12.43127842999999</v>
      </c>
      <c r="D55" s="52">
        <f t="shared" si="3"/>
        <v>17.888609660769987</v>
      </c>
      <c r="E55" s="53">
        <f t="shared" si="1"/>
        <v>30.319888090769975</v>
      </c>
      <c r="F55" s="38">
        <v>32689.130166158691</v>
      </c>
      <c r="G55" s="110">
        <f t="shared" si="2"/>
        <v>927.52202143813952</v>
      </c>
    </row>
    <row r="56" spans="1:7" s="33" customFormat="1" x14ac:dyDescent="0.25">
      <c r="A56" s="20"/>
      <c r="B56" s="22" t="s">
        <v>97</v>
      </c>
      <c r="C56" s="52">
        <v>67.010088029999864</v>
      </c>
      <c r="D56" s="52">
        <f t="shared" si="3"/>
        <v>96.427516675169798</v>
      </c>
      <c r="E56" s="53">
        <f t="shared" si="1"/>
        <v>163.43760470516966</v>
      </c>
      <c r="F56" s="38">
        <v>157405.20406810465</v>
      </c>
      <c r="G56" s="110">
        <f t="shared" si="2"/>
        <v>1038.3240228477766</v>
      </c>
    </row>
    <row r="57" spans="1:7" s="33" customFormat="1" x14ac:dyDescent="0.25">
      <c r="A57" s="20"/>
      <c r="B57" s="22" t="s">
        <v>98</v>
      </c>
      <c r="C57" s="52">
        <v>90.80304233999999</v>
      </c>
      <c r="D57" s="52">
        <f t="shared" si="3"/>
        <v>130.66557792725999</v>
      </c>
      <c r="E57" s="53">
        <f t="shared" si="1"/>
        <v>221.46862026725998</v>
      </c>
      <c r="F57" s="38">
        <v>142097.18268335576</v>
      </c>
      <c r="G57" s="110">
        <f t="shared" si="2"/>
        <v>1558.5715077882485</v>
      </c>
    </row>
    <row r="58" spans="1:7" s="33" customFormat="1" x14ac:dyDescent="0.25">
      <c r="A58" s="20"/>
      <c r="B58" s="22" t="s">
        <v>99</v>
      </c>
      <c r="C58" s="52">
        <v>3.6487491000000003</v>
      </c>
      <c r="D58" s="52">
        <f t="shared" si="3"/>
        <v>5.2505499549000003</v>
      </c>
      <c r="E58" s="53">
        <f t="shared" si="1"/>
        <v>8.8992990549000002</v>
      </c>
      <c r="F58" s="38">
        <v>17694.91064590172</v>
      </c>
      <c r="G58" s="110">
        <f t="shared" si="2"/>
        <v>502.92986684061879</v>
      </c>
    </row>
    <row r="59" spans="1:7" s="33" customFormat="1" x14ac:dyDescent="0.25">
      <c r="A59" s="20"/>
      <c r="B59" s="22" t="s">
        <v>100</v>
      </c>
      <c r="C59" s="52">
        <v>0</v>
      </c>
      <c r="D59" s="52">
        <f t="shared" si="3"/>
        <v>0</v>
      </c>
      <c r="E59" s="53">
        <f t="shared" si="1"/>
        <v>0</v>
      </c>
      <c r="F59" s="38">
        <v>14094.88704137754</v>
      </c>
      <c r="G59" s="110">
        <f t="shared" si="2"/>
        <v>0</v>
      </c>
    </row>
    <row r="60" spans="1:7" s="33" customFormat="1" x14ac:dyDescent="0.25">
      <c r="A60" s="20"/>
      <c r="B60" s="22" t="s">
        <v>101</v>
      </c>
      <c r="C60" s="52">
        <v>1.9652603200000001</v>
      </c>
      <c r="D60" s="52">
        <f t="shared" si="3"/>
        <v>2.8280096004800002</v>
      </c>
      <c r="E60" s="53">
        <f t="shared" si="1"/>
        <v>4.7932699204800002</v>
      </c>
      <c r="F60" s="38">
        <v>13265.617606240787</v>
      </c>
      <c r="G60" s="110">
        <f t="shared" si="2"/>
        <v>361.33032496165231</v>
      </c>
    </row>
    <row r="61" spans="1:7" s="33" customFormat="1" x14ac:dyDescent="0.25">
      <c r="A61" s="20"/>
      <c r="B61" s="22" t="s">
        <v>102</v>
      </c>
      <c r="C61" s="52">
        <v>9.5263848799999984</v>
      </c>
      <c r="D61" s="52">
        <f t="shared" si="3"/>
        <v>13.708467842319997</v>
      </c>
      <c r="E61" s="53">
        <f t="shared" si="1"/>
        <v>23.234852722319996</v>
      </c>
      <c r="F61" s="38">
        <v>49923.61355562065</v>
      </c>
      <c r="G61" s="110">
        <f t="shared" si="2"/>
        <v>465.40807180220827</v>
      </c>
    </row>
    <row r="62" spans="1:7" s="33" customFormat="1" x14ac:dyDescent="0.25">
      <c r="A62" s="20"/>
      <c r="B62" s="22" t="s">
        <v>103</v>
      </c>
      <c r="C62" s="52">
        <v>5.1622608300000001</v>
      </c>
      <c r="D62" s="52">
        <f t="shared" si="3"/>
        <v>7.4284933343700006</v>
      </c>
      <c r="E62" s="53">
        <f t="shared" si="1"/>
        <v>12.590754164370001</v>
      </c>
      <c r="F62" s="38">
        <v>9817.0496875644076</v>
      </c>
      <c r="G62" s="110">
        <f t="shared" si="2"/>
        <v>1282.5395169710855</v>
      </c>
    </row>
    <row r="63" spans="1:7" s="33" customFormat="1" x14ac:dyDescent="0.25">
      <c r="A63" s="20"/>
      <c r="B63" s="22" t="s">
        <v>104</v>
      </c>
      <c r="C63" s="52">
        <v>32.484504339999987</v>
      </c>
      <c r="D63" s="52">
        <f t="shared" si="3"/>
        <v>46.745201745259976</v>
      </c>
      <c r="E63" s="53">
        <f t="shared" si="1"/>
        <v>79.229706085259963</v>
      </c>
      <c r="F63" s="38">
        <v>102982.35394675894</v>
      </c>
      <c r="G63" s="110">
        <f t="shared" si="2"/>
        <v>769.35225355424564</v>
      </c>
    </row>
    <row r="64" spans="1:7" s="33" customFormat="1" x14ac:dyDescent="0.25">
      <c r="A64" s="20"/>
      <c r="B64" s="22" t="s">
        <v>105</v>
      </c>
      <c r="C64" s="52">
        <v>0</v>
      </c>
      <c r="D64" s="52">
        <f t="shared" si="3"/>
        <v>0</v>
      </c>
      <c r="E64" s="53">
        <f t="shared" si="1"/>
        <v>0</v>
      </c>
      <c r="F64" s="38">
        <v>6489.7539070736557</v>
      </c>
      <c r="G64" s="110">
        <f t="shared" si="2"/>
        <v>0</v>
      </c>
    </row>
    <row r="65" spans="1:7" s="33" customFormat="1" x14ac:dyDescent="0.25">
      <c r="A65" s="20"/>
      <c r="B65" s="22" t="s">
        <v>106</v>
      </c>
      <c r="C65" s="52">
        <v>1.1628943599999901</v>
      </c>
      <c r="D65" s="52">
        <f t="shared" si="3"/>
        <v>1.6734049840399858</v>
      </c>
      <c r="E65" s="53">
        <f t="shared" si="1"/>
        <v>2.836299344039976</v>
      </c>
      <c r="F65" s="38">
        <v>2919.4761347612084</v>
      </c>
      <c r="G65" s="110">
        <f t="shared" si="2"/>
        <v>971.50968636774439</v>
      </c>
    </row>
    <row r="66" spans="1:7" s="33" customFormat="1" x14ac:dyDescent="0.25">
      <c r="A66" s="20"/>
      <c r="B66" s="22" t="s">
        <v>107</v>
      </c>
      <c r="C66" s="52">
        <v>8.7158066199999897</v>
      </c>
      <c r="D66" s="52">
        <f t="shared" si="3"/>
        <v>12.542045726179987</v>
      </c>
      <c r="E66" s="53">
        <f t="shared" si="1"/>
        <v>21.257852346179977</v>
      </c>
      <c r="F66" s="38">
        <v>25664.6888385602</v>
      </c>
      <c r="G66" s="110">
        <f t="shared" si="2"/>
        <v>828.29184019721595</v>
      </c>
    </row>
    <row r="67" spans="1:7" s="33" customFormat="1" x14ac:dyDescent="0.25">
      <c r="A67" s="20"/>
      <c r="B67" s="22" t="s">
        <v>108</v>
      </c>
      <c r="C67" s="52">
        <v>8.1937719900000001</v>
      </c>
      <c r="D67" s="52">
        <f t="shared" si="3"/>
        <v>11.790837893610002</v>
      </c>
      <c r="E67" s="53">
        <f t="shared" si="1"/>
        <v>19.984609883610002</v>
      </c>
      <c r="F67" s="38">
        <v>13106.156801192605</v>
      </c>
      <c r="G67" s="110">
        <f t="shared" si="2"/>
        <v>1524.826094083621</v>
      </c>
    </row>
    <row r="68" spans="1:7" x14ac:dyDescent="0.25">
      <c r="B68" s="22" t="s">
        <v>109</v>
      </c>
      <c r="C68" s="52">
        <v>19.067556259999996</v>
      </c>
      <c r="D68" s="52">
        <f t="shared" si="3"/>
        <v>27.438213458139998</v>
      </c>
      <c r="E68" s="53">
        <f t="shared" si="1"/>
        <v>46.505769718139994</v>
      </c>
      <c r="F68" s="38">
        <v>101264.9425354159</v>
      </c>
      <c r="G68" s="110">
        <f t="shared" si="2"/>
        <v>459.24846796684147</v>
      </c>
    </row>
    <row r="69" spans="1:7" x14ac:dyDescent="0.25">
      <c r="B69" s="22" t="s">
        <v>110</v>
      </c>
      <c r="C69" s="52">
        <v>2.5669892499999998</v>
      </c>
      <c r="D69" s="52">
        <f t="shared" ref="D69:D83" si="4">E69-C69</f>
        <v>3.6938975307500002</v>
      </c>
      <c r="E69" s="53">
        <f t="shared" si="1"/>
        <v>6.2608867807499999</v>
      </c>
      <c r="F69" s="38">
        <v>10131.798198296065</v>
      </c>
      <c r="G69" s="110">
        <f t="shared" si="2"/>
        <v>617.94428375043401</v>
      </c>
    </row>
    <row r="70" spans="1:7" x14ac:dyDescent="0.25">
      <c r="B70" s="22" t="s">
        <v>111</v>
      </c>
      <c r="C70" s="52">
        <v>5.6440301699999988</v>
      </c>
      <c r="D70" s="52">
        <f t="shared" si="4"/>
        <v>8.1217594146299987</v>
      </c>
      <c r="E70" s="53">
        <f t="shared" ref="E70:E84" si="5">C70*2.439</f>
        <v>13.765789584629998</v>
      </c>
      <c r="F70" s="38">
        <v>32828.140940472069</v>
      </c>
      <c r="G70" s="110">
        <f t="shared" ref="G70:G84" si="6">E70*1000000/F70</f>
        <v>419.32894127607722</v>
      </c>
    </row>
    <row r="71" spans="1:7" x14ac:dyDescent="0.25">
      <c r="B71" s="22" t="s">
        <v>112</v>
      </c>
      <c r="C71" s="52">
        <v>10.75385331</v>
      </c>
      <c r="D71" s="52">
        <f t="shared" si="4"/>
        <v>15.474794913090001</v>
      </c>
      <c r="E71" s="53">
        <f t="shared" si="5"/>
        <v>26.228648223090001</v>
      </c>
      <c r="F71" s="38">
        <v>16487.707972949549</v>
      </c>
      <c r="G71" s="110">
        <f t="shared" si="6"/>
        <v>1590.8001443330911</v>
      </c>
    </row>
    <row r="72" spans="1:7" x14ac:dyDescent="0.25">
      <c r="B72" s="22" t="s">
        <v>113</v>
      </c>
      <c r="C72" s="52">
        <v>0.39140315999999997</v>
      </c>
      <c r="D72" s="52">
        <f t="shared" si="4"/>
        <v>0.56322914723999995</v>
      </c>
      <c r="E72" s="53">
        <f t="shared" si="5"/>
        <v>0.95463230723999992</v>
      </c>
      <c r="F72" s="38">
        <v>5121.268783093311</v>
      </c>
      <c r="G72" s="110">
        <f t="shared" si="6"/>
        <v>186.40542952783468</v>
      </c>
    </row>
    <row r="73" spans="1:7" x14ac:dyDescent="0.25">
      <c r="B73" s="22" t="s">
        <v>114</v>
      </c>
      <c r="C73" s="52">
        <v>11.799443689999999</v>
      </c>
      <c r="D73" s="52">
        <f t="shared" si="4"/>
        <v>16.97939946991</v>
      </c>
      <c r="E73" s="53">
        <f t="shared" si="5"/>
        <v>28.778843159909997</v>
      </c>
      <c r="F73" s="38">
        <v>24505.819613007177</v>
      </c>
      <c r="G73" s="110">
        <f t="shared" si="6"/>
        <v>1174.3677058911667</v>
      </c>
    </row>
    <row r="74" spans="1:7" x14ac:dyDescent="0.25">
      <c r="B74" s="22" t="s">
        <v>115</v>
      </c>
      <c r="C74" s="52">
        <v>25.250293769999992</v>
      </c>
      <c r="D74" s="52">
        <f t="shared" si="4"/>
        <v>36.335172735029992</v>
      </c>
      <c r="E74" s="53">
        <f t="shared" si="5"/>
        <v>61.585466505029984</v>
      </c>
      <c r="F74" s="38">
        <v>29079.361057174028</v>
      </c>
      <c r="G74" s="110">
        <f t="shared" si="6"/>
        <v>2117.84111707078</v>
      </c>
    </row>
    <row r="75" spans="1:7" x14ac:dyDescent="0.25">
      <c r="B75" s="22" t="s">
        <v>116</v>
      </c>
      <c r="C75" s="52">
        <v>28.630610270000005</v>
      </c>
      <c r="D75" s="52">
        <f t="shared" si="4"/>
        <v>41.199448178530005</v>
      </c>
      <c r="E75" s="53">
        <f t="shared" si="5"/>
        <v>69.830058448530011</v>
      </c>
      <c r="F75" s="38">
        <v>38147.132885093371</v>
      </c>
      <c r="G75" s="110">
        <f t="shared" si="6"/>
        <v>1830.5453953478445</v>
      </c>
    </row>
    <row r="76" spans="1:7" x14ac:dyDescent="0.25">
      <c r="B76" s="22" t="s">
        <v>117</v>
      </c>
      <c r="C76" s="52">
        <v>0</v>
      </c>
      <c r="D76" s="52">
        <f t="shared" si="4"/>
        <v>0</v>
      </c>
      <c r="E76" s="53">
        <f t="shared" si="5"/>
        <v>0</v>
      </c>
      <c r="F76" s="38">
        <v>3132.2055675095271</v>
      </c>
      <c r="G76" s="110">
        <f t="shared" si="6"/>
        <v>0</v>
      </c>
    </row>
    <row r="77" spans="1:7" x14ac:dyDescent="0.25">
      <c r="B77" s="22" t="s">
        <v>118</v>
      </c>
      <c r="C77" s="52">
        <v>67.545766569999998</v>
      </c>
      <c r="D77" s="52">
        <f t="shared" si="4"/>
        <v>97.198358094229988</v>
      </c>
      <c r="E77" s="53">
        <f t="shared" si="5"/>
        <v>164.74412466422999</v>
      </c>
      <c r="F77" s="38">
        <v>148373.51516290219</v>
      </c>
      <c r="G77" s="110">
        <f t="shared" si="6"/>
        <v>1110.3337713833509</v>
      </c>
    </row>
    <row r="78" spans="1:7" x14ac:dyDescent="0.25">
      <c r="B78" s="22" t="s">
        <v>119</v>
      </c>
      <c r="C78" s="52">
        <v>154.76599835999988</v>
      </c>
      <c r="D78" s="52">
        <f t="shared" si="4"/>
        <v>222.70827164003984</v>
      </c>
      <c r="E78" s="53">
        <f t="shared" si="5"/>
        <v>377.47427000003972</v>
      </c>
      <c r="F78" s="38">
        <v>198712.83793526117</v>
      </c>
      <c r="G78" s="110">
        <f t="shared" si="6"/>
        <v>1899.5967946621415</v>
      </c>
    </row>
    <row r="79" spans="1:7" x14ac:dyDescent="0.25">
      <c r="B79" s="22" t="s">
        <v>120</v>
      </c>
      <c r="C79" s="52">
        <v>11.82279806</v>
      </c>
      <c r="D79" s="52">
        <f t="shared" si="4"/>
        <v>17.013006408340001</v>
      </c>
      <c r="E79" s="53">
        <f t="shared" si="5"/>
        <v>28.835804468340001</v>
      </c>
      <c r="F79" s="38">
        <v>35574.480012136439</v>
      </c>
      <c r="G79" s="110">
        <f t="shared" si="6"/>
        <v>810.57557154742676</v>
      </c>
    </row>
    <row r="80" spans="1:7" x14ac:dyDescent="0.25">
      <c r="B80" s="22" t="s">
        <v>121</v>
      </c>
      <c r="C80" s="52">
        <v>145.56896726999986</v>
      </c>
      <c r="D80" s="52">
        <f t="shared" si="4"/>
        <v>209.47374390152982</v>
      </c>
      <c r="E80" s="53">
        <f t="shared" si="5"/>
        <v>355.04271117152967</v>
      </c>
      <c r="F80" s="38">
        <v>254837.16149406112</v>
      </c>
      <c r="G80" s="110">
        <f t="shared" si="6"/>
        <v>1393.2140394673318</v>
      </c>
    </row>
    <row r="81" spans="1:68" x14ac:dyDescent="0.25">
      <c r="B81" s="22" t="s">
        <v>122</v>
      </c>
      <c r="C81" s="52">
        <v>31.214969349999997</v>
      </c>
      <c r="D81" s="52">
        <f t="shared" si="4"/>
        <v>44.918340894649994</v>
      </c>
      <c r="E81" s="53">
        <f t="shared" si="5"/>
        <v>76.133310244649991</v>
      </c>
      <c r="F81" s="38">
        <v>93652.143822260958</v>
      </c>
      <c r="G81" s="110">
        <f t="shared" si="6"/>
        <v>812.93718581755763</v>
      </c>
    </row>
    <row r="82" spans="1:68" x14ac:dyDescent="0.25">
      <c r="B82" s="22" t="s">
        <v>123</v>
      </c>
      <c r="C82" s="52">
        <v>33.023262039999985</v>
      </c>
      <c r="D82" s="52">
        <f t="shared" si="4"/>
        <v>47.520474075559981</v>
      </c>
      <c r="E82" s="53">
        <f t="shared" si="5"/>
        <v>80.543736115559966</v>
      </c>
      <c r="F82" s="38">
        <v>128382.10364862217</v>
      </c>
      <c r="G82" s="110">
        <f t="shared" si="6"/>
        <v>627.3751077954422</v>
      </c>
    </row>
    <row r="83" spans="1:68" x14ac:dyDescent="0.25">
      <c r="B83" s="22" t="s">
        <v>124</v>
      </c>
      <c r="C83" s="52">
        <v>0</v>
      </c>
      <c r="D83" s="52">
        <f t="shared" si="4"/>
        <v>0</v>
      </c>
      <c r="E83" s="53">
        <f t="shared" si="5"/>
        <v>0</v>
      </c>
      <c r="F83" s="38">
        <v>5175.8941927309279</v>
      </c>
      <c r="G83" s="110">
        <f t="shared" si="6"/>
        <v>0</v>
      </c>
    </row>
    <row r="84" spans="1:68" s="23" customFormat="1" ht="13" x14ac:dyDescent="0.3">
      <c r="A84" s="20"/>
      <c r="B84" s="24" t="s">
        <v>125</v>
      </c>
      <c r="C84" s="109">
        <v>3318.3659440699989</v>
      </c>
      <c r="D84" s="109">
        <f>SUM(D5:D83)</f>
        <v>4775.128593516728</v>
      </c>
      <c r="E84" s="109">
        <f t="shared" si="5"/>
        <v>8093.4945375867273</v>
      </c>
      <c r="F84" s="109">
        <v>5669340.0816978207</v>
      </c>
      <c r="G84" s="109">
        <f t="shared" si="6"/>
        <v>1427.5902346579524</v>
      </c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</row>
    <row r="85" spans="1:68" x14ac:dyDescent="0.25">
      <c r="B85" s="35" t="s">
        <v>126</v>
      </c>
      <c r="C85" s="109">
        <v>2546.9479658699988</v>
      </c>
      <c r="D85" s="109">
        <f t="shared" ref="D85:G85" si="7">SUM(D8,D11,D13:D14,D17:D18,D22,D24,D26,D30,D35,D37,D39:D40,D44,D46:D49,D53:D54,D56:D57,D61,D63,D68,D77:D78,D80:D82)</f>
        <v>3665.0581228869287</v>
      </c>
      <c r="E85" s="109">
        <f t="shared" si="7"/>
        <v>6212.006088756928</v>
      </c>
      <c r="F85" s="109">
        <v>4261723.4561667042</v>
      </c>
      <c r="G85" s="109">
        <f t="shared" si="7"/>
        <v>43457.420088940875</v>
      </c>
    </row>
    <row r="89" spans="1:68" x14ac:dyDescent="0.25">
      <c r="B89" s="33"/>
    </row>
    <row r="90" spans="1:68" ht="24" customHeight="1" x14ac:dyDescent="0.25">
      <c r="B90" s="33"/>
    </row>
    <row r="91" spans="1:68" x14ac:dyDescent="0.25">
      <c r="B91" s="33"/>
    </row>
    <row r="92" spans="1:68" ht="23.25" customHeight="1" x14ac:dyDescent="0.25">
      <c r="B92" s="33"/>
    </row>
    <row r="93" spans="1:68" ht="23.25" customHeight="1" x14ac:dyDescent="0.25">
      <c r="B93" s="33"/>
    </row>
    <row r="94" spans="1:68" ht="23.25" customHeight="1" x14ac:dyDescent="0.25">
      <c r="B94" s="33"/>
    </row>
    <row r="95" spans="1:68" ht="23.25" customHeight="1" x14ac:dyDescent="0.25">
      <c r="B95" s="33"/>
    </row>
    <row r="96" spans="1:68" ht="23.25" customHeight="1" x14ac:dyDescent="0.25">
      <c r="B96" s="33"/>
    </row>
    <row r="97" spans="2:2" ht="23.25" customHeight="1" x14ac:dyDescent="0.25">
      <c r="B97" s="33"/>
    </row>
    <row r="98" spans="2:2" ht="23.25" customHeight="1" x14ac:dyDescent="0.25">
      <c r="B98" s="33"/>
    </row>
    <row r="99" spans="2:2" ht="23.25" customHeight="1" x14ac:dyDescent="0.25">
      <c r="B99" s="33"/>
    </row>
    <row r="100" spans="2:2" x14ac:dyDescent="0.25">
      <c r="B100" s="33"/>
    </row>
    <row r="101" spans="2:2" x14ac:dyDescent="0.25">
      <c r="B101" s="33"/>
    </row>
    <row r="102" spans="2:2" x14ac:dyDescent="0.25">
      <c r="B102" s="33"/>
    </row>
    <row r="103" spans="2:2" x14ac:dyDescent="0.25">
      <c r="B103" s="33"/>
    </row>
    <row r="104" spans="2:2" ht="15.75" customHeight="1" x14ac:dyDescent="0.25">
      <c r="B104" s="33"/>
    </row>
    <row r="105" spans="2:2" x14ac:dyDescent="0.25">
      <c r="B105" s="33"/>
    </row>
    <row r="106" spans="2:2" x14ac:dyDescent="0.25">
      <c r="B106" s="33"/>
    </row>
    <row r="107" spans="2:2" x14ac:dyDescent="0.25">
      <c r="B107" s="33"/>
    </row>
    <row r="108" spans="2:2" x14ac:dyDescent="0.25">
      <c r="B108" s="33"/>
    </row>
    <row r="109" spans="2:2" x14ac:dyDescent="0.25">
      <c r="B109" s="33"/>
    </row>
    <row r="110" spans="2:2" x14ac:dyDescent="0.25">
      <c r="B110" s="33"/>
    </row>
    <row r="111" spans="2:2" x14ac:dyDescent="0.25">
      <c r="B111" s="33"/>
    </row>
    <row r="112" spans="2:2" x14ac:dyDescent="0.25">
      <c r="B112" s="33"/>
    </row>
    <row r="113" spans="2:2" x14ac:dyDescent="0.25">
      <c r="B113" s="33"/>
    </row>
    <row r="114" spans="2:2" x14ac:dyDescent="0.25">
      <c r="B114" s="33"/>
    </row>
    <row r="115" spans="2:2" x14ac:dyDescent="0.25">
      <c r="B115" s="33"/>
    </row>
    <row r="116" spans="2:2" x14ac:dyDescent="0.25">
      <c r="B116" s="33"/>
    </row>
    <row r="117" spans="2:2" x14ac:dyDescent="0.25">
      <c r="B117" s="33"/>
    </row>
    <row r="118" spans="2:2" x14ac:dyDescent="0.25">
      <c r="B118" s="33"/>
    </row>
    <row r="119" spans="2:2" x14ac:dyDescent="0.25">
      <c r="B119" s="33"/>
    </row>
    <row r="120" spans="2:2" x14ac:dyDescent="0.25">
      <c r="B120" s="33"/>
    </row>
    <row r="121" spans="2:2" x14ac:dyDescent="0.25">
      <c r="B121" s="33"/>
    </row>
  </sheetData>
  <sheetProtection sheet="1" objects="1" scenarios="1"/>
  <mergeCells count="2">
    <mergeCell ref="B1:G1"/>
    <mergeCell ref="C3:E3"/>
  </mergeCells>
  <pageMargins left="1.1811023622047245" right="0.74803149606299213" top="0.39370078740157483" bottom="0.39370078740157483" header="0.51181102362204722" footer="0.51181102362204722"/>
  <pageSetup paperSize="9" scale="71" orientation="portrait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97300-2F15-4447-8E89-3982895E5BBF}">
  <sheetPr>
    <tabColor theme="9" tint="-0.249977111117893"/>
    <pageSetUpPr fitToPage="1"/>
  </sheetPr>
  <dimension ref="B1:K53"/>
  <sheetViews>
    <sheetView showGridLines="0" showRowColHeaders="0" workbookViewId="0">
      <selection activeCell="M28" sqref="M28"/>
    </sheetView>
  </sheetViews>
  <sheetFormatPr defaultRowHeight="10.5" x14ac:dyDescent="0.25"/>
  <cols>
    <col min="1" max="1" width="5.36328125" style="112" customWidth="1"/>
    <col min="2" max="16384" width="8.7265625" style="112"/>
  </cols>
  <sheetData>
    <row r="1" spans="2:11" ht="18" x14ac:dyDescent="0.4">
      <c r="B1" s="111" t="s">
        <v>179</v>
      </c>
    </row>
    <row r="2" spans="2:11" x14ac:dyDescent="0.25">
      <c r="B2" s="112" t="s">
        <v>180</v>
      </c>
    </row>
    <row r="3" spans="2:11" x14ac:dyDescent="0.25">
      <c r="B3" s="113"/>
      <c r="C3" s="144" t="s">
        <v>181</v>
      </c>
      <c r="D3" s="144"/>
      <c r="E3" s="144"/>
      <c r="F3" s="144"/>
      <c r="G3" s="144"/>
      <c r="H3" s="144"/>
      <c r="I3" s="144"/>
      <c r="J3" s="144"/>
      <c r="K3" s="144"/>
    </row>
    <row r="4" spans="2:11" x14ac:dyDescent="0.25">
      <c r="B4" s="114"/>
      <c r="C4" s="115" t="s">
        <v>182</v>
      </c>
      <c r="D4" s="115" t="s">
        <v>183</v>
      </c>
      <c r="E4" s="115" t="s">
        <v>184</v>
      </c>
      <c r="F4" s="115" t="s">
        <v>185</v>
      </c>
      <c r="G4" s="115" t="s">
        <v>186</v>
      </c>
      <c r="H4" s="115" t="s">
        <v>187</v>
      </c>
      <c r="I4" s="115" t="s">
        <v>188</v>
      </c>
      <c r="J4" s="115" t="s">
        <v>189</v>
      </c>
      <c r="K4" s="115" t="s">
        <v>190</v>
      </c>
    </row>
    <row r="5" spans="2:11" x14ac:dyDescent="0.25">
      <c r="B5" s="116" t="s">
        <v>191</v>
      </c>
      <c r="C5" s="117">
        <v>547.12</v>
      </c>
      <c r="D5" s="117">
        <v>170.66</v>
      </c>
      <c r="E5" s="117">
        <v>66.05</v>
      </c>
      <c r="F5" s="117">
        <v>39.26</v>
      </c>
      <c r="G5" s="117">
        <v>40.71</v>
      </c>
      <c r="H5" s="117">
        <v>14.92</v>
      </c>
      <c r="I5" s="117" t="s">
        <v>192</v>
      </c>
      <c r="J5" s="117">
        <v>4.87</v>
      </c>
      <c r="K5" s="117">
        <v>883.59</v>
      </c>
    </row>
    <row r="6" spans="2:11" x14ac:dyDescent="0.25">
      <c r="B6" s="118" t="s">
        <v>193</v>
      </c>
      <c r="C6" s="119">
        <v>595.82000000000005</v>
      </c>
      <c r="D6" s="119">
        <v>205.18</v>
      </c>
      <c r="E6" s="119">
        <v>72.790000000000006</v>
      </c>
      <c r="F6" s="119">
        <v>46.82</v>
      </c>
      <c r="G6" s="119">
        <v>44.85</v>
      </c>
      <c r="H6" s="119">
        <v>19.89</v>
      </c>
      <c r="I6" s="119" t="s">
        <v>192</v>
      </c>
      <c r="J6" s="119">
        <v>9.84</v>
      </c>
      <c r="K6" s="119">
        <v>995.17</v>
      </c>
    </row>
    <row r="7" spans="2:11" x14ac:dyDescent="0.25">
      <c r="B7" s="116" t="s">
        <v>194</v>
      </c>
      <c r="C7" s="117">
        <v>652.51</v>
      </c>
      <c r="D7" s="117">
        <v>232.45</v>
      </c>
      <c r="E7" s="117">
        <v>77.94</v>
      </c>
      <c r="F7" s="117">
        <v>53.31</v>
      </c>
      <c r="G7" s="117">
        <v>50.06</v>
      </c>
      <c r="H7" s="117">
        <v>23.61</v>
      </c>
      <c r="I7" s="117" t="s">
        <v>192</v>
      </c>
      <c r="J7" s="117">
        <v>14.2</v>
      </c>
      <c r="K7" s="117">
        <v>1104.0899999999999</v>
      </c>
    </row>
    <row r="8" spans="2:11" x14ac:dyDescent="0.25">
      <c r="B8" s="118" t="s">
        <v>195</v>
      </c>
      <c r="C8" s="119">
        <v>720.16</v>
      </c>
      <c r="D8" s="119">
        <v>260.61</v>
      </c>
      <c r="E8" s="119">
        <v>89.04</v>
      </c>
      <c r="F8" s="119">
        <v>61.91</v>
      </c>
      <c r="G8" s="119">
        <v>53.86</v>
      </c>
      <c r="H8" s="119">
        <v>29.81</v>
      </c>
      <c r="I8" s="119">
        <v>4.34</v>
      </c>
      <c r="J8" s="119">
        <v>16.63</v>
      </c>
      <c r="K8" s="119">
        <v>1236.3599999999999</v>
      </c>
    </row>
    <row r="9" spans="2:11" x14ac:dyDescent="0.25">
      <c r="B9" s="116" t="s">
        <v>196</v>
      </c>
      <c r="C9" s="117">
        <v>834.84</v>
      </c>
      <c r="D9" s="117">
        <v>287.12</v>
      </c>
      <c r="E9" s="117">
        <v>98.82</v>
      </c>
      <c r="F9" s="117">
        <v>69.33</v>
      </c>
      <c r="G9" s="117">
        <v>57.5</v>
      </c>
      <c r="H9" s="117">
        <v>36.22</v>
      </c>
      <c r="I9" s="117">
        <v>9.39</v>
      </c>
      <c r="J9" s="117">
        <v>18.59</v>
      </c>
      <c r="K9" s="117">
        <v>1411.81</v>
      </c>
    </row>
    <row r="10" spans="2:11" x14ac:dyDescent="0.25">
      <c r="B10" s="118" t="s">
        <v>197</v>
      </c>
      <c r="C10" s="119">
        <v>955.57</v>
      </c>
      <c r="D10" s="119">
        <v>314.66000000000003</v>
      </c>
      <c r="E10" s="119">
        <v>107.12</v>
      </c>
      <c r="F10" s="119">
        <v>75.819999999999993</v>
      </c>
      <c r="G10" s="119">
        <v>65.150000000000006</v>
      </c>
      <c r="H10" s="119">
        <v>40.22</v>
      </c>
      <c r="I10" s="119">
        <v>11.79</v>
      </c>
      <c r="J10" s="119">
        <v>22.19</v>
      </c>
      <c r="K10" s="119">
        <v>1592.52</v>
      </c>
    </row>
    <row r="11" spans="2:11" x14ac:dyDescent="0.25">
      <c r="B11" s="116" t="s">
        <v>198</v>
      </c>
      <c r="C11" s="117">
        <v>1031.3399999999999</v>
      </c>
      <c r="D11" s="117">
        <v>360.79</v>
      </c>
      <c r="E11" s="117">
        <v>136.75</v>
      </c>
      <c r="F11" s="117">
        <v>59.03</v>
      </c>
      <c r="G11" s="117">
        <v>74.53</v>
      </c>
      <c r="H11" s="117">
        <v>46.96</v>
      </c>
      <c r="I11" s="117">
        <v>17.600000000000001</v>
      </c>
      <c r="J11" s="117">
        <v>25.87</v>
      </c>
      <c r="K11" s="117">
        <v>1781.45</v>
      </c>
    </row>
    <row r="12" spans="2:11" x14ac:dyDescent="0.25">
      <c r="B12" s="118" t="s">
        <v>199</v>
      </c>
      <c r="C12" s="119">
        <v>1093.95</v>
      </c>
      <c r="D12" s="119">
        <v>390.1</v>
      </c>
      <c r="E12" s="119">
        <v>153.77000000000001</v>
      </c>
      <c r="F12" s="119">
        <v>64.73</v>
      </c>
      <c r="G12" s="119">
        <v>92.39</v>
      </c>
      <c r="H12" s="119">
        <v>50.82</v>
      </c>
      <c r="I12" s="119">
        <v>17.899999999999999</v>
      </c>
      <c r="J12" s="119">
        <v>29.61</v>
      </c>
      <c r="K12" s="119">
        <v>1924.48</v>
      </c>
    </row>
    <row r="13" spans="2:11" x14ac:dyDescent="0.25">
      <c r="B13" s="116" t="s">
        <v>200</v>
      </c>
      <c r="C13" s="117">
        <v>1162.56</v>
      </c>
      <c r="D13" s="117">
        <v>457.86</v>
      </c>
      <c r="E13" s="117">
        <v>180.63</v>
      </c>
      <c r="F13" s="117">
        <v>79.81</v>
      </c>
      <c r="G13" s="117">
        <v>110.81</v>
      </c>
      <c r="H13" s="117">
        <v>59.49</v>
      </c>
      <c r="I13" s="117">
        <v>20.25</v>
      </c>
      <c r="J13" s="117">
        <v>35.520000000000003</v>
      </c>
      <c r="K13" s="117">
        <v>2140.79</v>
      </c>
    </row>
    <row r="14" spans="2:11" x14ac:dyDescent="0.25">
      <c r="B14" s="118" t="s">
        <v>201</v>
      </c>
      <c r="C14" s="119">
        <v>1255.92</v>
      </c>
      <c r="D14" s="119">
        <v>500.82</v>
      </c>
      <c r="E14" s="119">
        <v>238.02</v>
      </c>
      <c r="F14" s="119">
        <v>89.68</v>
      </c>
      <c r="G14" s="119">
        <v>117.93</v>
      </c>
      <c r="H14" s="119">
        <v>64.39</v>
      </c>
      <c r="I14" s="119">
        <v>19.68</v>
      </c>
      <c r="J14" s="119">
        <v>41.31</v>
      </c>
      <c r="K14" s="119">
        <v>2361.0700000000002</v>
      </c>
    </row>
    <row r="15" spans="2:11" x14ac:dyDescent="0.25">
      <c r="B15" s="116" t="s">
        <v>202</v>
      </c>
      <c r="C15" s="117">
        <v>1369.45</v>
      </c>
      <c r="D15" s="117">
        <v>539.52</v>
      </c>
      <c r="E15" s="117">
        <v>299.62</v>
      </c>
      <c r="F15" s="117">
        <v>131.72999999999999</v>
      </c>
      <c r="G15" s="117">
        <v>154.97999999999999</v>
      </c>
      <c r="H15" s="117">
        <v>68.92</v>
      </c>
      <c r="I15" s="117">
        <v>26.08</v>
      </c>
      <c r="J15" s="117">
        <v>46.88</v>
      </c>
      <c r="K15" s="117">
        <v>2672.64</v>
      </c>
    </row>
    <row r="16" spans="2:11" x14ac:dyDescent="0.25">
      <c r="B16" s="118" t="s">
        <v>203</v>
      </c>
      <c r="C16" s="119">
        <v>1513.43</v>
      </c>
      <c r="D16" s="119">
        <v>594.30999999999995</v>
      </c>
      <c r="E16" s="119">
        <v>354.23</v>
      </c>
      <c r="F16" s="119">
        <v>162.35</v>
      </c>
      <c r="G16" s="119">
        <v>206.83</v>
      </c>
      <c r="H16" s="119">
        <v>74.400000000000006</v>
      </c>
      <c r="I16" s="119">
        <v>38.380000000000003</v>
      </c>
      <c r="J16" s="119">
        <v>48.68</v>
      </c>
      <c r="K16" s="119">
        <v>3032.73</v>
      </c>
    </row>
    <row r="17" spans="2:11" x14ac:dyDescent="0.25">
      <c r="B17" s="116" t="s">
        <v>204</v>
      </c>
      <c r="C17" s="117">
        <v>1659.44</v>
      </c>
      <c r="D17" s="117">
        <v>661.06</v>
      </c>
      <c r="E17" s="117">
        <v>410.57</v>
      </c>
      <c r="F17" s="117">
        <v>187.84</v>
      </c>
      <c r="G17" s="117">
        <v>241.53</v>
      </c>
      <c r="H17" s="117">
        <v>81.75</v>
      </c>
      <c r="I17" s="117">
        <v>38.700000000000003</v>
      </c>
      <c r="J17" s="117">
        <v>60.42</v>
      </c>
      <c r="K17" s="117">
        <v>3378.27</v>
      </c>
    </row>
    <row r="18" spans="2:11" x14ac:dyDescent="0.25">
      <c r="B18" s="118" t="s">
        <v>205</v>
      </c>
      <c r="C18" s="119">
        <v>2021.37</v>
      </c>
      <c r="D18" s="119">
        <v>708.79</v>
      </c>
      <c r="E18" s="119">
        <v>480.67</v>
      </c>
      <c r="F18" s="119">
        <v>223.83</v>
      </c>
      <c r="G18" s="119">
        <v>312.18</v>
      </c>
      <c r="H18" s="119">
        <v>92.72</v>
      </c>
      <c r="I18" s="119">
        <v>48.83</v>
      </c>
      <c r="J18" s="119">
        <v>75.25</v>
      </c>
      <c r="K18" s="119">
        <v>3963.63</v>
      </c>
    </row>
    <row r="19" spans="2:11" x14ac:dyDescent="0.25">
      <c r="B19" s="116" t="s">
        <v>206</v>
      </c>
      <c r="C19" s="117">
        <v>2182.83</v>
      </c>
      <c r="D19" s="117">
        <v>804.23</v>
      </c>
      <c r="E19" s="117">
        <v>545.35</v>
      </c>
      <c r="F19" s="117">
        <v>253.51</v>
      </c>
      <c r="G19" s="117">
        <v>384.59</v>
      </c>
      <c r="H19" s="117">
        <v>102.64</v>
      </c>
      <c r="I19" s="117">
        <v>30.42</v>
      </c>
      <c r="J19" s="117">
        <v>86.62</v>
      </c>
      <c r="K19" s="117">
        <v>4390.1899999999996</v>
      </c>
    </row>
    <row r="20" spans="2:11" x14ac:dyDescent="0.25">
      <c r="B20" s="118" t="s">
        <v>207</v>
      </c>
      <c r="C20" s="119">
        <v>2455.12</v>
      </c>
      <c r="D20" s="119">
        <v>854.83</v>
      </c>
      <c r="E20" s="119">
        <v>696.87</v>
      </c>
      <c r="F20" s="119">
        <v>276.24</v>
      </c>
      <c r="G20" s="119">
        <v>429.12</v>
      </c>
      <c r="H20" s="119">
        <v>109.37</v>
      </c>
      <c r="I20" s="119">
        <v>55.25</v>
      </c>
      <c r="J20" s="119">
        <v>95.71</v>
      </c>
      <c r="K20" s="119">
        <v>4972.51</v>
      </c>
    </row>
    <row r="21" spans="2:11" x14ac:dyDescent="0.25">
      <c r="B21" s="116" t="s">
        <v>208</v>
      </c>
      <c r="C21" s="117">
        <v>2579.77</v>
      </c>
      <c r="D21" s="117">
        <v>903.83</v>
      </c>
      <c r="E21" s="117">
        <v>776.49</v>
      </c>
      <c r="F21" s="117">
        <v>277.91000000000003</v>
      </c>
      <c r="G21" s="117">
        <v>440.23</v>
      </c>
      <c r="H21" s="117">
        <v>119.19</v>
      </c>
      <c r="I21" s="117">
        <v>57.92</v>
      </c>
      <c r="J21" s="117">
        <v>104.11</v>
      </c>
      <c r="K21" s="117">
        <v>5259.46</v>
      </c>
    </row>
    <row r="22" spans="2:11" x14ac:dyDescent="0.25">
      <c r="B22" s="118" t="s">
        <v>209</v>
      </c>
      <c r="C22" s="119">
        <v>2741.31</v>
      </c>
      <c r="D22" s="119">
        <v>1112.26</v>
      </c>
      <c r="E22" s="119">
        <v>984.41</v>
      </c>
      <c r="F22" s="119">
        <v>285.58999999999997</v>
      </c>
      <c r="G22" s="119">
        <v>513.79</v>
      </c>
      <c r="H22" s="119">
        <v>118.5</v>
      </c>
      <c r="I22" s="119">
        <v>56.78</v>
      </c>
      <c r="J22" s="119">
        <v>129.82</v>
      </c>
      <c r="K22" s="119">
        <v>5942.45</v>
      </c>
    </row>
    <row r="23" spans="2:11" x14ac:dyDescent="0.25">
      <c r="B23" s="116" t="s">
        <v>210</v>
      </c>
      <c r="C23" s="117">
        <v>2917.15</v>
      </c>
      <c r="D23" s="117">
        <v>1508.19</v>
      </c>
      <c r="E23" s="117">
        <v>1157.3699999999999</v>
      </c>
      <c r="F23" s="117">
        <v>304.75</v>
      </c>
      <c r="G23" s="117">
        <v>627.63</v>
      </c>
      <c r="H23" s="117">
        <v>126.1</v>
      </c>
      <c r="I23" s="117">
        <v>60.41</v>
      </c>
      <c r="J23" s="117">
        <v>165.77</v>
      </c>
      <c r="K23" s="117">
        <v>6867.37</v>
      </c>
    </row>
    <row r="24" spans="2:11" x14ac:dyDescent="0.25">
      <c r="B24" s="118" t="s">
        <v>211</v>
      </c>
      <c r="C24" s="119">
        <v>3301.47</v>
      </c>
      <c r="D24" s="119">
        <v>2114.84</v>
      </c>
      <c r="E24" s="119">
        <v>1250.1300000000001</v>
      </c>
      <c r="F24" s="119">
        <v>450.44</v>
      </c>
      <c r="G24" s="119">
        <v>688.33</v>
      </c>
      <c r="H24" s="119">
        <v>137.53</v>
      </c>
      <c r="I24" s="119">
        <v>69.36</v>
      </c>
      <c r="J24" s="119">
        <v>178.47</v>
      </c>
      <c r="K24" s="119">
        <v>8190.57</v>
      </c>
    </row>
    <row r="25" spans="2:11" x14ac:dyDescent="0.25">
      <c r="B25" s="116" t="s">
        <v>212</v>
      </c>
      <c r="C25" s="117">
        <v>3762.03</v>
      </c>
      <c r="D25" s="117">
        <v>2545.84</v>
      </c>
      <c r="E25" s="117">
        <v>1448.66</v>
      </c>
      <c r="F25" s="117">
        <v>570.76</v>
      </c>
      <c r="G25" s="117">
        <v>753.59</v>
      </c>
      <c r="H25" s="117">
        <v>148.09</v>
      </c>
      <c r="I25" s="117">
        <v>97.71</v>
      </c>
      <c r="J25" s="117">
        <v>180.65</v>
      </c>
      <c r="K25" s="117">
        <v>9507.32</v>
      </c>
    </row>
    <row r="26" spans="2:11" x14ac:dyDescent="0.25">
      <c r="B26" s="118" t="s">
        <v>213</v>
      </c>
      <c r="C26" s="119">
        <v>3961.99</v>
      </c>
      <c r="D26" s="119">
        <v>2756.74</v>
      </c>
      <c r="E26" s="119">
        <v>1575.56</v>
      </c>
      <c r="F26" s="119">
        <v>613.97</v>
      </c>
      <c r="G26" s="119">
        <v>699.59</v>
      </c>
      <c r="H26" s="119">
        <v>160.52000000000001</v>
      </c>
      <c r="I26" s="119">
        <v>100.36</v>
      </c>
      <c r="J26" s="119">
        <v>170.49</v>
      </c>
      <c r="K26" s="119">
        <v>10039.209999999999</v>
      </c>
    </row>
    <row r="27" spans="2:11" x14ac:dyDescent="0.25">
      <c r="B27" s="116" t="s">
        <v>214</v>
      </c>
      <c r="C27" s="117">
        <v>4527.7</v>
      </c>
      <c r="D27" s="117">
        <v>3197.1</v>
      </c>
      <c r="E27" s="117">
        <v>1761.78</v>
      </c>
      <c r="F27" s="117">
        <v>664.14</v>
      </c>
      <c r="G27" s="117">
        <v>698.89</v>
      </c>
      <c r="H27" s="117">
        <v>177.17</v>
      </c>
      <c r="I27" s="117">
        <v>111.13</v>
      </c>
      <c r="J27" s="117">
        <v>178.83</v>
      </c>
      <c r="K27" s="117">
        <v>11316.73</v>
      </c>
    </row>
    <row r="28" spans="2:11" x14ac:dyDescent="0.25">
      <c r="B28" s="118" t="s">
        <v>215</v>
      </c>
      <c r="C28" s="119">
        <v>5104.8500000000004</v>
      </c>
      <c r="D28" s="119">
        <v>3456.8</v>
      </c>
      <c r="E28" s="119">
        <v>1992.62</v>
      </c>
      <c r="F28" s="119">
        <v>719.35</v>
      </c>
      <c r="G28" s="119">
        <v>645.94000000000005</v>
      </c>
      <c r="H28" s="119">
        <v>196.46</v>
      </c>
      <c r="I28" s="119">
        <v>122.27</v>
      </c>
      <c r="J28" s="119">
        <v>200.14</v>
      </c>
      <c r="K28" s="119">
        <v>12438.42</v>
      </c>
    </row>
    <row r="29" spans="2:11" x14ac:dyDescent="0.25">
      <c r="B29" s="116" t="s">
        <v>216</v>
      </c>
      <c r="C29" s="117">
        <v>5520.45</v>
      </c>
      <c r="D29" s="117">
        <v>3782.6</v>
      </c>
      <c r="E29" s="117">
        <v>2019.04</v>
      </c>
      <c r="F29" s="117">
        <v>767.79</v>
      </c>
      <c r="G29" s="117">
        <v>656.53</v>
      </c>
      <c r="H29" s="117">
        <v>209.61</v>
      </c>
      <c r="I29" s="117">
        <v>147.71</v>
      </c>
      <c r="J29" s="117">
        <v>209.82</v>
      </c>
      <c r="K29" s="117">
        <v>13313.55</v>
      </c>
    </row>
    <row r="30" spans="2:11" x14ac:dyDescent="0.25">
      <c r="B30" s="118" t="s">
        <v>217</v>
      </c>
      <c r="C30" s="119">
        <v>5886.62</v>
      </c>
      <c r="D30" s="119">
        <v>4169.16</v>
      </c>
      <c r="E30" s="119">
        <v>2168.4</v>
      </c>
      <c r="F30" s="119">
        <v>838.17</v>
      </c>
      <c r="G30" s="119">
        <v>657.66</v>
      </c>
      <c r="H30" s="119">
        <v>231.72</v>
      </c>
      <c r="I30" s="119">
        <v>170.76</v>
      </c>
      <c r="J30" s="119">
        <v>226.64</v>
      </c>
      <c r="K30" s="119">
        <v>14349.13</v>
      </c>
    </row>
    <row r="31" spans="2:11" x14ac:dyDescent="0.25">
      <c r="B31" s="116" t="s">
        <v>218</v>
      </c>
      <c r="C31" s="117">
        <v>6047.24</v>
      </c>
      <c r="D31" s="117">
        <v>4366.28</v>
      </c>
      <c r="E31" s="117">
        <v>2305.7199999999998</v>
      </c>
      <c r="F31" s="117">
        <v>901.38</v>
      </c>
      <c r="G31" s="117">
        <v>673.44</v>
      </c>
      <c r="H31" s="117">
        <v>260.16000000000003</v>
      </c>
      <c r="I31" s="117">
        <v>216.83</v>
      </c>
      <c r="J31" s="117">
        <v>231.32</v>
      </c>
      <c r="K31" s="117">
        <v>15002.36</v>
      </c>
    </row>
    <row r="32" spans="2:11" x14ac:dyDescent="0.25">
      <c r="B32" s="118" t="s">
        <v>219</v>
      </c>
      <c r="C32" s="119">
        <v>6312.71</v>
      </c>
      <c r="D32" s="119">
        <v>4236.2</v>
      </c>
      <c r="E32" s="119">
        <v>2478.46</v>
      </c>
      <c r="F32" s="119">
        <v>981.7</v>
      </c>
      <c r="G32" s="119">
        <v>669.7</v>
      </c>
      <c r="H32" s="119">
        <v>270.75</v>
      </c>
      <c r="I32" s="119">
        <v>250.4</v>
      </c>
      <c r="J32" s="119">
        <v>242.45</v>
      </c>
      <c r="K32" s="119">
        <v>15442.36</v>
      </c>
    </row>
    <row r="33" spans="2:11" x14ac:dyDescent="0.25">
      <c r="B33" s="116" t="s">
        <v>220</v>
      </c>
      <c r="C33" s="117">
        <v>6614.31</v>
      </c>
      <c r="D33" s="117">
        <v>4250.9399999999996</v>
      </c>
      <c r="E33" s="117">
        <v>2793.29</v>
      </c>
      <c r="F33" s="117">
        <v>1052.95</v>
      </c>
      <c r="G33" s="117">
        <v>728.67</v>
      </c>
      <c r="H33" s="117">
        <v>285.23</v>
      </c>
      <c r="I33" s="117">
        <v>267.33999999999997</v>
      </c>
      <c r="J33" s="117">
        <v>254.08</v>
      </c>
      <c r="K33" s="117">
        <v>16246.82</v>
      </c>
    </row>
    <row r="34" spans="2:11" x14ac:dyDescent="0.25">
      <c r="B34" s="118" t="s">
        <v>221</v>
      </c>
      <c r="C34" s="119">
        <v>6924.57</v>
      </c>
      <c r="D34" s="119">
        <v>4328.71</v>
      </c>
      <c r="E34" s="119">
        <v>2969.15</v>
      </c>
      <c r="F34" s="119">
        <v>1087.0899999999999</v>
      </c>
      <c r="G34" s="119">
        <v>785.85</v>
      </c>
      <c r="H34" s="119">
        <v>298.42</v>
      </c>
      <c r="I34" s="119">
        <v>272.39</v>
      </c>
      <c r="J34" s="119">
        <v>248.05</v>
      </c>
      <c r="K34" s="119">
        <v>16914.22</v>
      </c>
    </row>
    <row r="35" spans="2:11" x14ac:dyDescent="0.25">
      <c r="B35" s="116" t="s">
        <v>222</v>
      </c>
      <c r="C35" s="117">
        <v>7123.08</v>
      </c>
      <c r="D35" s="117">
        <v>4534.8500000000004</v>
      </c>
      <c r="E35" s="117">
        <v>3120.95</v>
      </c>
      <c r="F35" s="117">
        <v>1097.98</v>
      </c>
      <c r="G35" s="117">
        <v>851.99</v>
      </c>
      <c r="H35" s="117">
        <v>312.12</v>
      </c>
      <c r="I35" s="117">
        <v>319.31</v>
      </c>
      <c r="J35" s="117">
        <v>256.77999999999997</v>
      </c>
      <c r="K35" s="117">
        <v>17617.07</v>
      </c>
    </row>
    <row r="36" spans="2:11" x14ac:dyDescent="0.25">
      <c r="B36" s="118" t="s">
        <v>223</v>
      </c>
      <c r="C36" s="119">
        <v>7369.31</v>
      </c>
      <c r="D36" s="119">
        <v>4703.51</v>
      </c>
      <c r="E36" s="119">
        <v>3011.76</v>
      </c>
      <c r="F36" s="119">
        <v>1152.01</v>
      </c>
      <c r="G36" s="119">
        <v>1006.52</v>
      </c>
      <c r="H36" s="119">
        <v>328.39</v>
      </c>
      <c r="I36" s="119">
        <v>391.24</v>
      </c>
      <c r="J36" s="119">
        <v>250.1</v>
      </c>
      <c r="K36" s="119">
        <v>18212.84</v>
      </c>
    </row>
    <row r="37" spans="2:11" x14ac:dyDescent="0.25">
      <c r="B37" s="116" t="s">
        <v>224</v>
      </c>
      <c r="C37" s="117">
        <v>6845.78</v>
      </c>
      <c r="D37" s="117">
        <v>4836.41</v>
      </c>
      <c r="E37" s="117">
        <v>3197.34</v>
      </c>
      <c r="F37" s="117">
        <v>1102.45</v>
      </c>
      <c r="G37" s="117">
        <v>1071.77</v>
      </c>
      <c r="H37" s="117">
        <v>358.46</v>
      </c>
      <c r="I37" s="117">
        <v>443.98</v>
      </c>
      <c r="J37" s="117">
        <v>243.86</v>
      </c>
      <c r="K37" s="117">
        <v>18100.060000000001</v>
      </c>
    </row>
    <row r="38" spans="2:11" x14ac:dyDescent="0.25">
      <c r="B38" s="118" t="s">
        <v>225</v>
      </c>
      <c r="C38" s="119">
        <v>7150.37</v>
      </c>
      <c r="D38" s="119">
        <v>5106.6899999999996</v>
      </c>
      <c r="E38" s="119">
        <v>3344.34</v>
      </c>
      <c r="F38" s="119">
        <v>1133.75</v>
      </c>
      <c r="G38" s="119">
        <v>1164.1600000000001</v>
      </c>
      <c r="H38" s="119">
        <v>395.9</v>
      </c>
      <c r="I38" s="119">
        <v>500.43</v>
      </c>
      <c r="J38" s="119">
        <v>243.52</v>
      </c>
      <c r="K38" s="119">
        <v>19039.16</v>
      </c>
    </row>
    <row r="39" spans="2:11" x14ac:dyDescent="0.25">
      <c r="B39" s="116" t="s">
        <v>226</v>
      </c>
      <c r="C39" s="117">
        <v>6673.01</v>
      </c>
      <c r="D39" s="117">
        <v>5120.57</v>
      </c>
      <c r="E39" s="117">
        <v>3215.36</v>
      </c>
      <c r="F39" s="117">
        <v>1140.83</v>
      </c>
      <c r="G39" s="117">
        <v>1136.82</v>
      </c>
      <c r="H39" s="117">
        <v>383.43</v>
      </c>
      <c r="I39" s="117">
        <v>543.07000000000005</v>
      </c>
      <c r="J39" s="117">
        <v>243</v>
      </c>
      <c r="K39" s="117">
        <v>18456.09</v>
      </c>
    </row>
    <row r="40" spans="2:11" x14ac:dyDescent="0.25">
      <c r="B40" s="118" t="s">
        <v>227</v>
      </c>
      <c r="C40" s="119">
        <v>7444.99</v>
      </c>
      <c r="D40" s="119">
        <v>5183.41</v>
      </c>
      <c r="E40" s="119">
        <v>3321.35</v>
      </c>
      <c r="F40" s="119">
        <v>1145.1099999999999</v>
      </c>
      <c r="G40" s="119">
        <v>1118.6600000000001</v>
      </c>
      <c r="H40" s="119">
        <v>392.46</v>
      </c>
      <c r="I40" s="119">
        <v>570.25</v>
      </c>
      <c r="J40" s="119">
        <v>245.18</v>
      </c>
      <c r="K40" s="119">
        <v>19421.41</v>
      </c>
    </row>
    <row r="41" spans="2:11" x14ac:dyDescent="0.25">
      <c r="B41" s="116" t="s">
        <v>228</v>
      </c>
      <c r="C41" s="117">
        <v>7807.91</v>
      </c>
      <c r="D41" s="117">
        <v>5462.15</v>
      </c>
      <c r="E41" s="117">
        <v>3477.5</v>
      </c>
      <c r="F41" s="117">
        <v>1163.68</v>
      </c>
      <c r="G41" s="117">
        <v>1313.41</v>
      </c>
      <c r="H41" s="117">
        <v>384.14</v>
      </c>
      <c r="I41" s="117">
        <v>692.85</v>
      </c>
      <c r="J41" s="117">
        <v>247.12</v>
      </c>
      <c r="K41" s="117">
        <v>20548.759999999998</v>
      </c>
    </row>
    <row r="42" spans="2:11" x14ac:dyDescent="0.25">
      <c r="B42" s="118" t="s">
        <v>229</v>
      </c>
      <c r="C42" s="119">
        <v>8051.68</v>
      </c>
      <c r="D42" s="119">
        <v>5341.26</v>
      </c>
      <c r="E42" s="119">
        <v>3556.46</v>
      </c>
      <c r="F42" s="119">
        <v>1132.69</v>
      </c>
      <c r="G42" s="119">
        <v>1328.68</v>
      </c>
      <c r="H42" s="119">
        <v>320.33</v>
      </c>
      <c r="I42" s="119">
        <v>820.86</v>
      </c>
      <c r="J42" s="119">
        <v>243.58</v>
      </c>
      <c r="K42" s="119">
        <v>20795.55</v>
      </c>
    </row>
    <row r="43" spans="2:11" x14ac:dyDescent="0.25">
      <c r="B43" s="116" t="s">
        <v>230</v>
      </c>
      <c r="C43" s="117">
        <v>8286.25</v>
      </c>
      <c r="D43" s="117">
        <v>5350.74</v>
      </c>
      <c r="E43" s="117">
        <v>3499.63</v>
      </c>
      <c r="F43" s="117">
        <v>1143.76</v>
      </c>
      <c r="G43" s="117">
        <v>1511.34</v>
      </c>
      <c r="H43" s="117">
        <v>316.16000000000003</v>
      </c>
      <c r="I43" s="117">
        <v>939.64</v>
      </c>
      <c r="J43" s="117">
        <v>234.14</v>
      </c>
      <c r="K43" s="117">
        <v>21281.65</v>
      </c>
    </row>
    <row r="44" spans="2:11" x14ac:dyDescent="0.25">
      <c r="B44" s="118" t="s">
        <v>231</v>
      </c>
      <c r="C44" s="119">
        <v>8959.75</v>
      </c>
      <c r="D44" s="119">
        <v>5753.74</v>
      </c>
      <c r="E44" s="119">
        <v>3744.8</v>
      </c>
      <c r="F44" s="119">
        <v>1140.49</v>
      </c>
      <c r="G44" s="119">
        <v>1577.23</v>
      </c>
      <c r="H44" s="119">
        <v>320.7</v>
      </c>
      <c r="I44" s="119">
        <v>1181.4000000000001</v>
      </c>
      <c r="J44" s="119">
        <v>230.17</v>
      </c>
      <c r="K44" s="119">
        <v>22908.27</v>
      </c>
    </row>
    <row r="45" spans="2:11" x14ac:dyDescent="0.25">
      <c r="B45" s="116" t="s">
        <v>232</v>
      </c>
      <c r="C45" s="117">
        <v>9468.4</v>
      </c>
      <c r="D45" s="117">
        <v>5793.63</v>
      </c>
      <c r="E45" s="117">
        <v>3858.22</v>
      </c>
      <c r="F45" s="117">
        <v>1164.3499999999999</v>
      </c>
      <c r="G45" s="117">
        <v>1510.07</v>
      </c>
      <c r="H45" s="117">
        <v>326.44</v>
      </c>
      <c r="I45" s="117">
        <v>1451.11</v>
      </c>
      <c r="J45" s="117">
        <v>232.43</v>
      </c>
      <c r="K45" s="117">
        <v>23804.65</v>
      </c>
    </row>
    <row r="46" spans="2:11" x14ac:dyDescent="0.25">
      <c r="B46" s="118" t="s">
        <v>233</v>
      </c>
      <c r="C46" s="119">
        <v>9531.57</v>
      </c>
      <c r="D46" s="119">
        <v>5475.04</v>
      </c>
      <c r="E46" s="119">
        <v>3855.7</v>
      </c>
      <c r="F46" s="119">
        <v>1077.3499999999999</v>
      </c>
      <c r="G46" s="119">
        <v>1350.21</v>
      </c>
      <c r="H46" s="119">
        <v>309.02999999999997</v>
      </c>
      <c r="I46" s="119">
        <v>1855.01</v>
      </c>
      <c r="J46" s="119">
        <v>243.7</v>
      </c>
      <c r="K46" s="119">
        <v>23697.61</v>
      </c>
    </row>
    <row r="47" spans="2:11" x14ac:dyDescent="0.25">
      <c r="B47" s="116" t="s">
        <v>234</v>
      </c>
      <c r="C47" s="117">
        <v>9836.0400000000009</v>
      </c>
      <c r="D47" s="117">
        <v>5813.83</v>
      </c>
      <c r="E47" s="117">
        <v>4056.41</v>
      </c>
      <c r="F47" s="117">
        <v>1229.3699999999999</v>
      </c>
      <c r="G47" s="117">
        <v>1307.27</v>
      </c>
      <c r="H47" s="117">
        <v>304.05</v>
      </c>
      <c r="I47" s="117">
        <v>2262.7399999999998</v>
      </c>
      <c r="J47" s="117">
        <v>242.67</v>
      </c>
      <c r="K47" s="117">
        <v>25052.36</v>
      </c>
    </row>
    <row r="48" spans="2:11" x14ac:dyDescent="0.25">
      <c r="B48" s="118" t="s">
        <v>235</v>
      </c>
      <c r="C48" s="119">
        <v>9966.34</v>
      </c>
      <c r="D48" s="119">
        <v>5827.92</v>
      </c>
      <c r="E48" s="119">
        <v>4296.0200000000004</v>
      </c>
      <c r="F48" s="119">
        <v>1222.1099999999999</v>
      </c>
      <c r="G48" s="119">
        <v>1316.44</v>
      </c>
      <c r="H48" s="119">
        <v>309.25</v>
      </c>
      <c r="I48" s="119">
        <v>2390.9299999999998</v>
      </c>
      <c r="J48" s="119">
        <v>253.22</v>
      </c>
      <c r="K48" s="119">
        <v>25582.23</v>
      </c>
    </row>
    <row r="49" spans="2:11" x14ac:dyDescent="0.25">
      <c r="B49" s="116" t="s">
        <v>236</v>
      </c>
      <c r="C49" s="117">
        <v>9574.7000000000007</v>
      </c>
      <c r="D49" s="117">
        <v>4606.47</v>
      </c>
      <c r="E49" s="117">
        <v>3860.87</v>
      </c>
      <c r="F49" s="117">
        <v>1039.24</v>
      </c>
      <c r="G49" s="117">
        <v>1377.89</v>
      </c>
      <c r="H49" s="117">
        <v>256.01</v>
      </c>
      <c r="I49" s="117">
        <v>265.66000000000003</v>
      </c>
      <c r="J49" s="117">
        <v>278.56</v>
      </c>
      <c r="K49" s="117">
        <v>21259.41</v>
      </c>
    </row>
    <row r="50" spans="2:11" x14ac:dyDescent="0.25">
      <c r="B50" s="118" t="s">
        <v>237</v>
      </c>
      <c r="C50" s="119">
        <v>10891.99</v>
      </c>
      <c r="D50" s="119">
        <v>3438.2</v>
      </c>
      <c r="E50" s="119">
        <v>5341.82</v>
      </c>
      <c r="F50" s="119">
        <v>1443.28</v>
      </c>
      <c r="G50" s="119">
        <v>1757.15</v>
      </c>
      <c r="H50" s="119">
        <v>397.84</v>
      </c>
      <c r="I50" s="119">
        <v>378.06</v>
      </c>
      <c r="J50" s="119">
        <v>364.22</v>
      </c>
      <c r="K50" s="119">
        <v>24012.560000000001</v>
      </c>
    </row>
    <row r="51" spans="2:11" x14ac:dyDescent="0.25">
      <c r="B51" s="116" t="s">
        <v>238</v>
      </c>
      <c r="C51" s="117">
        <v>11395.95</v>
      </c>
      <c r="D51" s="117">
        <v>6298.98</v>
      </c>
      <c r="E51" s="117">
        <v>5378.21</v>
      </c>
      <c r="F51" s="117">
        <v>1520.89</v>
      </c>
      <c r="G51" s="117">
        <v>1817.18</v>
      </c>
      <c r="H51" s="117">
        <v>393.2</v>
      </c>
      <c r="I51" s="117">
        <v>354.29</v>
      </c>
      <c r="J51" s="117">
        <v>395.24</v>
      </c>
      <c r="K51" s="117">
        <v>27553.94</v>
      </c>
    </row>
    <row r="52" spans="2:11" x14ac:dyDescent="0.25">
      <c r="B52" s="118" t="s">
        <v>239</v>
      </c>
      <c r="C52" s="119">
        <v>12922.58</v>
      </c>
      <c r="D52" s="119">
        <v>7408.19</v>
      </c>
      <c r="E52" s="119">
        <v>6146.21</v>
      </c>
      <c r="F52" s="119">
        <v>1792.24</v>
      </c>
      <c r="G52" s="119">
        <v>1951.76</v>
      </c>
      <c r="H52" s="119">
        <v>408.98</v>
      </c>
      <c r="I52" s="119">
        <v>403.66</v>
      </c>
      <c r="J52" s="119">
        <v>432.56</v>
      </c>
      <c r="K52" s="119">
        <v>31466.18</v>
      </c>
    </row>
    <row r="53" spans="2:11" x14ac:dyDescent="0.25">
      <c r="B53" s="116" t="s">
        <v>240</v>
      </c>
      <c r="C53" s="117">
        <v>13279.85</v>
      </c>
      <c r="D53" s="117">
        <v>7390.46</v>
      </c>
      <c r="E53" s="117">
        <v>6531.56</v>
      </c>
      <c r="F53" s="117">
        <v>1785.19</v>
      </c>
      <c r="G53" s="117">
        <v>2039.6</v>
      </c>
      <c r="H53" s="117">
        <v>408.68</v>
      </c>
      <c r="I53" s="117">
        <v>360.8</v>
      </c>
      <c r="J53" s="117">
        <v>388.38</v>
      </c>
      <c r="K53" s="117">
        <v>32184.51</v>
      </c>
    </row>
  </sheetData>
  <mergeCells count="1">
    <mergeCell ref="C3:K3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B40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K6" sqref="K6"/>
    </sheetView>
  </sheetViews>
  <sheetFormatPr defaultColWidth="9.08984375" defaultRowHeight="14.5" x14ac:dyDescent="0.35"/>
  <cols>
    <col min="1" max="1" width="2.08984375" style="25" customWidth="1"/>
    <col min="2" max="2" width="12.26953125" style="25" customWidth="1"/>
    <col min="3" max="11" width="12.6328125" style="25" customWidth="1"/>
    <col min="12" max="19" width="9.08984375" style="25"/>
    <col min="20" max="20" width="7.7265625" style="25" customWidth="1"/>
    <col min="21" max="21" width="9.08984375" style="25"/>
    <col min="22" max="22" width="18.36328125" style="25" bestFit="1" customWidth="1"/>
    <col min="23" max="16384" width="9.08984375" style="25"/>
  </cols>
  <sheetData>
    <row r="1" spans="2:28" ht="45.75" customHeight="1" x14ac:dyDescent="0.65">
      <c r="B1" s="145" t="s">
        <v>150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55"/>
      <c r="V1" s="55"/>
      <c r="W1" s="55"/>
      <c r="X1" s="55"/>
      <c r="Y1" s="55"/>
      <c r="Z1" s="55"/>
      <c r="AA1" s="55"/>
      <c r="AB1" s="55"/>
    </row>
    <row r="2" spans="2:28" ht="4.5" customHeight="1" x14ac:dyDescent="0.45">
      <c r="B2" s="56"/>
      <c r="C2" s="56"/>
      <c r="D2" s="56"/>
      <c r="E2" s="56"/>
      <c r="F2" s="56"/>
      <c r="G2" s="56"/>
      <c r="H2" s="56"/>
      <c r="I2" s="56"/>
      <c r="K2" s="56"/>
    </row>
    <row r="3" spans="2:28" ht="15" customHeight="1" x14ac:dyDescent="0.35">
      <c r="D3" s="147" t="s">
        <v>140</v>
      </c>
      <c r="E3" s="147"/>
      <c r="F3" s="147"/>
      <c r="G3" s="147"/>
      <c r="H3" s="147"/>
      <c r="I3" s="147"/>
      <c r="L3" s="61" t="s">
        <v>160</v>
      </c>
      <c r="M3" s="62"/>
      <c r="N3" s="62"/>
      <c r="O3" s="62"/>
      <c r="P3" s="62"/>
      <c r="Q3" s="62"/>
      <c r="R3" s="62"/>
      <c r="S3" s="62"/>
      <c r="T3" s="62"/>
    </row>
    <row r="4" spans="2:28" ht="32.25" customHeight="1" x14ac:dyDescent="0.35">
      <c r="C4" s="79" t="s">
        <v>14</v>
      </c>
      <c r="D4" s="79" t="s">
        <v>141</v>
      </c>
      <c r="E4" s="57" t="s">
        <v>142</v>
      </c>
      <c r="F4" s="57" t="s">
        <v>143</v>
      </c>
      <c r="G4" s="57" t="s">
        <v>144</v>
      </c>
      <c r="H4" s="79" t="s">
        <v>145</v>
      </c>
      <c r="I4" s="79" t="s">
        <v>146</v>
      </c>
      <c r="J4" s="79" t="s">
        <v>132</v>
      </c>
      <c r="K4" s="79" t="s">
        <v>147</v>
      </c>
    </row>
    <row r="5" spans="2:28" ht="18" customHeight="1" x14ac:dyDescent="0.35">
      <c r="B5" s="58" t="s">
        <v>20</v>
      </c>
      <c r="C5" s="59">
        <v>321.48127303180001</v>
      </c>
      <c r="D5" s="59">
        <v>0</v>
      </c>
      <c r="E5" s="59">
        <v>20.153494137399999</v>
      </c>
      <c r="F5" s="60">
        <v>0</v>
      </c>
      <c r="G5" s="59">
        <v>555.96730653270004</v>
      </c>
      <c r="H5" s="59">
        <v>19.044110552799999</v>
      </c>
      <c r="I5" s="59">
        <v>595.16491122280001</v>
      </c>
      <c r="J5" s="59"/>
      <c r="K5" s="59">
        <f>SUM(C5,I5,J5)</f>
        <v>916.64618425460003</v>
      </c>
      <c r="M5" s="65"/>
      <c r="N5" s="65" t="s">
        <v>139</v>
      </c>
    </row>
    <row r="6" spans="2:28" ht="18" customHeight="1" x14ac:dyDescent="0.35">
      <c r="B6" s="68" t="s">
        <v>21</v>
      </c>
      <c r="C6" s="69">
        <v>334.39699502489998</v>
      </c>
      <c r="D6" s="69">
        <v>0</v>
      </c>
      <c r="E6" s="69">
        <v>186.4152703151</v>
      </c>
      <c r="F6" s="70">
        <v>0</v>
      </c>
      <c r="G6" s="69">
        <v>529.99072636819994</v>
      </c>
      <c r="H6" s="69">
        <v>18.0909154229</v>
      </c>
      <c r="I6" s="69">
        <v>748.14893200660003</v>
      </c>
      <c r="J6" s="71"/>
      <c r="K6" s="71">
        <v>1082.5459270315</v>
      </c>
      <c r="M6" s="65" t="s">
        <v>132</v>
      </c>
      <c r="N6" s="66">
        <v>9</v>
      </c>
    </row>
    <row r="7" spans="2:28" ht="18" customHeight="1" x14ac:dyDescent="0.35">
      <c r="B7" s="58" t="s">
        <v>22</v>
      </c>
      <c r="C7" s="63">
        <v>339.47351628659999</v>
      </c>
      <c r="D7" s="63">
        <v>0</v>
      </c>
      <c r="E7" s="63">
        <v>489.0876058632</v>
      </c>
      <c r="F7" s="64">
        <v>0</v>
      </c>
      <c r="G7" s="63">
        <v>539.52017752439997</v>
      </c>
      <c r="H7" s="63">
        <v>15.622780130300001</v>
      </c>
      <c r="I7" s="63">
        <v>1044.2305635179</v>
      </c>
      <c r="J7" s="59"/>
      <c r="K7" s="59">
        <v>1383.7040798046</v>
      </c>
      <c r="M7" s="65" t="s">
        <v>14</v>
      </c>
      <c r="N7" s="66">
        <v>17</v>
      </c>
    </row>
    <row r="8" spans="2:28" ht="18" customHeight="1" x14ac:dyDescent="0.35">
      <c r="B8" s="68" t="s">
        <v>23</v>
      </c>
      <c r="C8" s="69">
        <v>253.9768817035</v>
      </c>
      <c r="D8" s="69">
        <v>121.9574227129</v>
      </c>
      <c r="E8" s="69">
        <v>704.77626340689994</v>
      </c>
      <c r="F8" s="70">
        <v>0</v>
      </c>
      <c r="G8" s="69">
        <v>533.82422870660002</v>
      </c>
      <c r="H8" s="69">
        <v>12.6517823344</v>
      </c>
      <c r="I8" s="69">
        <v>1373.2096971609001</v>
      </c>
      <c r="J8" s="71">
        <v>1.7996845426000001</v>
      </c>
      <c r="K8" s="71">
        <v>1628.9862634069</v>
      </c>
      <c r="M8" s="65" t="s">
        <v>141</v>
      </c>
      <c r="N8" s="66">
        <v>215</v>
      </c>
    </row>
    <row r="9" spans="2:28" ht="18" customHeight="1" x14ac:dyDescent="0.35">
      <c r="B9" s="58" t="s">
        <v>24</v>
      </c>
      <c r="C9" s="63">
        <v>209.64709833590001</v>
      </c>
      <c r="D9" s="63">
        <v>190.5694402421</v>
      </c>
      <c r="E9" s="63">
        <v>886.986816944</v>
      </c>
      <c r="F9" s="64">
        <v>0</v>
      </c>
      <c r="G9" s="63">
        <v>514.22677760969998</v>
      </c>
      <c r="H9" s="63">
        <v>11.865709531</v>
      </c>
      <c r="I9" s="63">
        <v>1603.6487443267999</v>
      </c>
      <c r="J9" s="59">
        <v>1.4292708018</v>
      </c>
      <c r="K9" s="59">
        <v>1814.7251134644</v>
      </c>
      <c r="M9" s="65" t="s">
        <v>144</v>
      </c>
      <c r="N9" s="66">
        <v>508</v>
      </c>
    </row>
    <row r="10" spans="2:28" ht="18" customHeight="1" x14ac:dyDescent="0.35">
      <c r="B10" s="68" t="s">
        <v>25</v>
      </c>
      <c r="C10" s="69">
        <v>205.5043179104</v>
      </c>
      <c r="D10" s="69">
        <v>218.26137910450001</v>
      </c>
      <c r="E10" s="69">
        <v>1071.1946417910001</v>
      </c>
      <c r="F10" s="70">
        <v>0</v>
      </c>
      <c r="G10" s="69">
        <v>467.32805522389998</v>
      </c>
      <c r="H10" s="69">
        <v>7.0520611940000002</v>
      </c>
      <c r="I10" s="69">
        <v>1763.8361373134001</v>
      </c>
      <c r="J10" s="71">
        <v>1.4305074627000001</v>
      </c>
      <c r="K10" s="71">
        <v>1970.7709626865999</v>
      </c>
      <c r="M10" s="65" t="s">
        <v>142</v>
      </c>
      <c r="N10" s="66">
        <v>1029</v>
      </c>
    </row>
    <row r="11" spans="2:28" ht="18" customHeight="1" x14ac:dyDescent="0.35">
      <c r="B11" s="58" t="s">
        <v>26</v>
      </c>
      <c r="C11" s="63">
        <v>216.1905492537</v>
      </c>
      <c r="D11" s="63">
        <v>297.31394626870002</v>
      </c>
      <c r="E11" s="63">
        <v>1203.5438298506999</v>
      </c>
      <c r="F11" s="64">
        <v>0</v>
      </c>
      <c r="G11" s="63">
        <v>486.83915522389998</v>
      </c>
      <c r="H11" s="63">
        <v>1.8017582089999999</v>
      </c>
      <c r="I11" s="63">
        <v>1989.4986895521999</v>
      </c>
      <c r="J11" s="59">
        <v>2.0061164178999999</v>
      </c>
      <c r="K11" s="59">
        <v>2207.6953552239002</v>
      </c>
    </row>
    <row r="12" spans="2:28" ht="18" customHeight="1" x14ac:dyDescent="0.35">
      <c r="B12" s="68" t="s">
        <v>27</v>
      </c>
      <c r="C12" s="69">
        <v>225.67061504419999</v>
      </c>
      <c r="D12" s="69">
        <v>261.53975073750001</v>
      </c>
      <c r="E12" s="69">
        <v>1384.6657669617</v>
      </c>
      <c r="F12" s="70">
        <v>0</v>
      </c>
      <c r="G12" s="69">
        <v>494.46699115040002</v>
      </c>
      <c r="H12" s="69">
        <v>0.56208554570000002</v>
      </c>
      <c r="I12" s="69">
        <v>2141.2345943953001</v>
      </c>
      <c r="J12" s="71">
        <v>2.4502890855000001</v>
      </c>
      <c r="K12" s="71">
        <v>2369.3554985250998</v>
      </c>
    </row>
    <row r="13" spans="2:28" ht="18" customHeight="1" x14ac:dyDescent="0.35">
      <c r="B13" s="58" t="s">
        <v>28</v>
      </c>
      <c r="C13" s="63">
        <v>224.3741974063</v>
      </c>
      <c r="D13" s="63">
        <v>255.02172046109999</v>
      </c>
      <c r="E13" s="63">
        <v>1537.8065893372</v>
      </c>
      <c r="F13" s="64">
        <v>0</v>
      </c>
      <c r="G13" s="63">
        <v>478.57387175790001</v>
      </c>
      <c r="H13" s="63">
        <v>0.61160230550000005</v>
      </c>
      <c r="I13" s="63">
        <v>2272.0137838617002</v>
      </c>
      <c r="J13" s="59">
        <v>2.8344149856</v>
      </c>
      <c r="K13" s="59">
        <v>2499.2223962536</v>
      </c>
    </row>
    <row r="14" spans="2:28" ht="18" customHeight="1" x14ac:dyDescent="0.35">
      <c r="B14" s="68" t="s">
        <v>30</v>
      </c>
      <c r="C14" s="69">
        <v>144.48067527169999</v>
      </c>
      <c r="D14" s="69">
        <v>164.11176630430001</v>
      </c>
      <c r="E14" s="69">
        <v>1244.8527038043001</v>
      </c>
      <c r="F14" s="70">
        <v>0</v>
      </c>
      <c r="G14" s="69">
        <v>422.92033152170001</v>
      </c>
      <c r="H14" s="69">
        <v>0.60460597829999996</v>
      </c>
      <c r="I14" s="69">
        <v>1832.4894076087</v>
      </c>
      <c r="J14" s="71">
        <v>1.6882459239000001</v>
      </c>
      <c r="K14" s="71">
        <v>1978.6583288043</v>
      </c>
    </row>
    <row r="15" spans="2:28" ht="18" customHeight="1" x14ac:dyDescent="0.35">
      <c r="B15" s="58" t="s">
        <v>31</v>
      </c>
      <c r="C15" s="63">
        <v>146.96743196829999</v>
      </c>
      <c r="D15" s="63">
        <v>150.32260501979999</v>
      </c>
      <c r="E15" s="63">
        <v>1363.5115799206999</v>
      </c>
      <c r="F15" s="64">
        <v>0</v>
      </c>
      <c r="G15" s="63">
        <v>400.65981373839998</v>
      </c>
      <c r="H15" s="63">
        <v>0.5441228534</v>
      </c>
      <c r="I15" s="63">
        <v>1915.0381215324001</v>
      </c>
      <c r="J15" s="59">
        <v>2.8833989432</v>
      </c>
      <c r="K15" s="59">
        <v>2064.8889524439001</v>
      </c>
    </row>
    <row r="16" spans="2:28" ht="18" customHeight="1" x14ac:dyDescent="0.35">
      <c r="B16" s="68" t="s">
        <v>32</v>
      </c>
      <c r="C16" s="69">
        <v>148.99265769230001</v>
      </c>
      <c r="D16" s="69">
        <v>144.8119166667</v>
      </c>
      <c r="E16" s="69">
        <v>1210.7458192308</v>
      </c>
      <c r="F16" s="70">
        <v>0</v>
      </c>
      <c r="G16" s="69">
        <v>431.5057205128</v>
      </c>
      <c r="H16" s="69">
        <v>0.59390512819999997</v>
      </c>
      <c r="I16" s="69">
        <v>1787.6573615385</v>
      </c>
      <c r="J16" s="71">
        <v>2.5965064103</v>
      </c>
      <c r="K16" s="71">
        <v>1939.2465256410001</v>
      </c>
      <c r="V16" s="65"/>
      <c r="W16" s="66"/>
    </row>
    <row r="17" spans="2:23" ht="18" customHeight="1" x14ac:dyDescent="0.35">
      <c r="B17" s="58" t="s">
        <v>33</v>
      </c>
      <c r="C17" s="63">
        <v>151.87723904879999</v>
      </c>
      <c r="D17" s="63">
        <v>141.07129787229999</v>
      </c>
      <c r="E17" s="63">
        <v>1158.8732866083001</v>
      </c>
      <c r="F17" s="64">
        <v>0</v>
      </c>
      <c r="G17" s="63">
        <v>435.50641927409998</v>
      </c>
      <c r="H17" s="63">
        <v>0.55836170210000002</v>
      </c>
      <c r="I17" s="63">
        <v>1736.0093654568</v>
      </c>
      <c r="J17" s="59">
        <v>3.1673817272</v>
      </c>
      <c r="K17" s="59">
        <v>1891.0539862328001</v>
      </c>
      <c r="V17" s="65"/>
      <c r="W17" s="66"/>
    </row>
    <row r="18" spans="2:23" ht="18" customHeight="1" x14ac:dyDescent="0.35">
      <c r="B18" s="68" t="s">
        <v>34</v>
      </c>
      <c r="C18" s="69">
        <v>157.0283814181</v>
      </c>
      <c r="D18" s="69">
        <v>149.43054889979999</v>
      </c>
      <c r="E18" s="69">
        <v>1175.1170158924001</v>
      </c>
      <c r="F18" s="70">
        <v>0</v>
      </c>
      <c r="G18" s="69">
        <v>423.79362347189999</v>
      </c>
      <c r="H18" s="69">
        <v>0.57886919319999997</v>
      </c>
      <c r="I18" s="69">
        <v>1748.9200574572001</v>
      </c>
      <c r="J18" s="71">
        <v>3.587594132</v>
      </c>
      <c r="K18" s="71">
        <v>1909.5360330072999</v>
      </c>
      <c r="L18" s="61" t="s">
        <v>161</v>
      </c>
      <c r="M18" s="62"/>
      <c r="N18" s="62"/>
      <c r="O18" s="62"/>
      <c r="P18" s="62"/>
      <c r="Q18" s="62"/>
      <c r="R18" s="62"/>
      <c r="S18" s="62"/>
      <c r="T18" s="62"/>
    </row>
    <row r="19" spans="2:23" ht="18" customHeight="1" x14ac:dyDescent="0.35">
      <c r="B19" s="58" t="s">
        <v>35</v>
      </c>
      <c r="C19" s="63">
        <v>153.5347985782</v>
      </c>
      <c r="D19" s="63">
        <v>153.69161848339999</v>
      </c>
      <c r="E19" s="63">
        <v>1231.7446492890999</v>
      </c>
      <c r="F19" s="64">
        <v>0</v>
      </c>
      <c r="G19" s="63">
        <v>402.43097037910002</v>
      </c>
      <c r="H19" s="63">
        <v>1.5384573459999999</v>
      </c>
      <c r="I19" s="63">
        <v>1789.4056954975999</v>
      </c>
      <c r="J19" s="59">
        <v>4.2490082938000002</v>
      </c>
      <c r="K19" s="59">
        <v>1947.1895023697</v>
      </c>
    </row>
    <row r="20" spans="2:23" ht="18" customHeight="1" x14ac:dyDescent="0.35">
      <c r="B20" s="68" t="s">
        <v>36</v>
      </c>
      <c r="C20" s="69">
        <v>156.03076524740001</v>
      </c>
      <c r="D20" s="69">
        <v>154.99480552360001</v>
      </c>
      <c r="E20" s="69">
        <v>1225.1306962025001</v>
      </c>
      <c r="F20" s="70">
        <v>0</v>
      </c>
      <c r="G20" s="69">
        <v>409.30650517840002</v>
      </c>
      <c r="H20" s="69">
        <v>1.5559090909</v>
      </c>
      <c r="I20" s="69">
        <v>1790.9879159954</v>
      </c>
      <c r="J20" s="71">
        <v>4.8213486766000004</v>
      </c>
      <c r="K20" s="71">
        <v>1951.8400299194</v>
      </c>
    </row>
    <row r="21" spans="2:23" ht="18" customHeight="1" x14ac:dyDescent="0.35">
      <c r="B21" s="58" t="s">
        <v>37</v>
      </c>
      <c r="C21" s="63">
        <v>152.38448886410001</v>
      </c>
      <c r="D21" s="63">
        <v>154.1366481069</v>
      </c>
      <c r="E21" s="63">
        <v>1261.530513363</v>
      </c>
      <c r="F21" s="64">
        <v>0</v>
      </c>
      <c r="G21" s="63">
        <v>417.48148106899998</v>
      </c>
      <c r="H21" s="63">
        <v>1.6581347439</v>
      </c>
      <c r="I21" s="63">
        <v>1834.8067772828999</v>
      </c>
      <c r="J21" s="59">
        <v>5.4839153674999999</v>
      </c>
      <c r="K21" s="59">
        <v>1992.6751815145001</v>
      </c>
    </row>
    <row r="22" spans="2:23" ht="18" customHeight="1" x14ac:dyDescent="0.35">
      <c r="B22" s="68" t="s">
        <v>38</v>
      </c>
      <c r="C22" s="69">
        <v>154.07196544280001</v>
      </c>
      <c r="D22" s="69">
        <v>168.025187905</v>
      </c>
      <c r="E22" s="69">
        <v>1258.2568488121001</v>
      </c>
      <c r="F22" s="70">
        <v>0</v>
      </c>
      <c r="G22" s="69">
        <v>422.43491900650002</v>
      </c>
      <c r="H22" s="69">
        <v>1.5956749459999999</v>
      </c>
      <c r="I22" s="69">
        <v>1850.3126306695001</v>
      </c>
      <c r="J22" s="71">
        <v>6.0167419005999996</v>
      </c>
      <c r="K22" s="71">
        <v>2010.401338013</v>
      </c>
      <c r="M22" s="65"/>
      <c r="N22" s="76"/>
    </row>
    <row r="23" spans="2:23" ht="18" customHeight="1" x14ac:dyDescent="0.35">
      <c r="B23" s="58" t="s">
        <v>39</v>
      </c>
      <c r="C23" s="63">
        <v>150.42471592300001</v>
      </c>
      <c r="D23" s="63">
        <v>179.88322362869999</v>
      </c>
      <c r="E23" s="63">
        <v>1185.9376666533001</v>
      </c>
      <c r="F23" s="64">
        <v>0</v>
      </c>
      <c r="G23" s="63">
        <v>409.43604419650001</v>
      </c>
      <c r="H23" s="63">
        <v>1.4250464135000001</v>
      </c>
      <c r="I23" s="63">
        <v>1776.681980892</v>
      </c>
      <c r="J23" s="59">
        <v>10.600742801199999</v>
      </c>
      <c r="K23" s="59">
        <v>1937.7074396162</v>
      </c>
      <c r="M23" s="65" t="s">
        <v>14</v>
      </c>
      <c r="N23" s="76">
        <v>-304.3</v>
      </c>
    </row>
    <row r="24" spans="2:23" ht="18" customHeight="1" x14ac:dyDescent="0.35">
      <c r="B24" s="68" t="s">
        <v>40</v>
      </c>
      <c r="C24" s="69">
        <v>141.5400573183</v>
      </c>
      <c r="D24" s="69">
        <v>193.46665199590001</v>
      </c>
      <c r="E24" s="69">
        <v>1170.3448382805</v>
      </c>
      <c r="F24" s="70">
        <v>0</v>
      </c>
      <c r="G24" s="69">
        <v>384.82765097240002</v>
      </c>
      <c r="H24" s="69">
        <v>0</v>
      </c>
      <c r="I24" s="69">
        <v>1748.6391412487001</v>
      </c>
      <c r="J24" s="71">
        <v>12.128234390999999</v>
      </c>
      <c r="K24" s="71">
        <v>1902.3074329579999</v>
      </c>
      <c r="M24" s="25" t="s">
        <v>144</v>
      </c>
      <c r="N24" s="76">
        <v>-47.7</v>
      </c>
    </row>
    <row r="25" spans="2:23" ht="18" customHeight="1" x14ac:dyDescent="0.35">
      <c r="B25" s="58" t="s">
        <v>41</v>
      </c>
      <c r="C25" s="63">
        <v>133.437668</v>
      </c>
      <c r="D25" s="63">
        <v>222.83958200000001</v>
      </c>
      <c r="E25" s="63">
        <v>1156.548407</v>
      </c>
      <c r="F25" s="64">
        <v>0</v>
      </c>
      <c r="G25" s="63">
        <v>422.570491</v>
      </c>
      <c r="H25" s="63">
        <v>0</v>
      </c>
      <c r="I25" s="63">
        <v>1801.95848</v>
      </c>
      <c r="J25" s="59">
        <v>16.193072000000001</v>
      </c>
      <c r="K25" s="59">
        <v>1951.5892200000001</v>
      </c>
      <c r="M25" s="25" t="s">
        <v>132</v>
      </c>
      <c r="N25" s="76">
        <v>8.6999999999999993</v>
      </c>
    </row>
    <row r="26" spans="2:23" ht="18" customHeight="1" x14ac:dyDescent="0.35">
      <c r="B26" s="68" t="s">
        <v>42</v>
      </c>
      <c r="C26" s="69">
        <v>60.760759530800001</v>
      </c>
      <c r="D26" s="69">
        <v>224.4970478983</v>
      </c>
      <c r="E26" s="69">
        <v>989.03285337240004</v>
      </c>
      <c r="F26" s="70">
        <v>0</v>
      </c>
      <c r="G26" s="69">
        <v>453.64397751709998</v>
      </c>
      <c r="H26" s="69">
        <v>0</v>
      </c>
      <c r="I26" s="69">
        <v>1667.1738787879001</v>
      </c>
      <c r="J26" s="71">
        <v>9.0521564026999997</v>
      </c>
      <c r="K26" s="71">
        <v>1736.9867947214</v>
      </c>
      <c r="M26" s="65" t="s">
        <v>141</v>
      </c>
      <c r="N26" s="76">
        <v>215.2</v>
      </c>
    </row>
    <row r="27" spans="2:23" ht="18" customHeight="1" x14ac:dyDescent="0.35">
      <c r="B27" s="58" t="s">
        <v>43</v>
      </c>
      <c r="C27" s="63">
        <v>46.350364823200003</v>
      </c>
      <c r="D27" s="63">
        <v>225.676108</v>
      </c>
      <c r="E27" s="63">
        <v>949.92017908000003</v>
      </c>
      <c r="F27" s="64">
        <v>0</v>
      </c>
      <c r="G27" s="63">
        <v>410.86606923990001</v>
      </c>
      <c r="H27" s="63">
        <v>0</v>
      </c>
      <c r="I27" s="63">
        <v>1586.4623563199</v>
      </c>
      <c r="J27" s="59">
        <v>10.225349382399999</v>
      </c>
      <c r="K27" s="59">
        <v>1643.0380705255</v>
      </c>
      <c r="M27" s="65" t="s">
        <v>142</v>
      </c>
      <c r="N27" s="76">
        <v>1008.5</v>
      </c>
    </row>
    <row r="28" spans="2:23" ht="18" customHeight="1" x14ac:dyDescent="0.35">
      <c r="B28" s="68" t="s">
        <v>44</v>
      </c>
      <c r="C28" s="69">
        <v>44.066317415699999</v>
      </c>
      <c r="D28" s="69">
        <v>219.482247191</v>
      </c>
      <c r="E28" s="69">
        <v>1031.6413464418999</v>
      </c>
      <c r="F28" s="70">
        <v>0</v>
      </c>
      <c r="G28" s="69">
        <v>417.27587921349999</v>
      </c>
      <c r="H28" s="69">
        <v>0</v>
      </c>
      <c r="I28" s="69">
        <v>1668.3994728463999</v>
      </c>
      <c r="J28" s="71">
        <v>12.2059222846</v>
      </c>
      <c r="K28" s="71">
        <v>1724.6717125468001</v>
      </c>
    </row>
    <row r="29" spans="2:23" ht="18" customHeight="1" x14ac:dyDescent="0.35">
      <c r="B29" s="58" t="s">
        <v>148</v>
      </c>
      <c r="C29" s="63">
        <v>39.566255771000002</v>
      </c>
      <c r="D29" s="63">
        <v>230.3492520776</v>
      </c>
      <c r="E29" s="63">
        <v>1041.7930526315999</v>
      </c>
      <c r="F29" s="64">
        <v>0</v>
      </c>
      <c r="G29" s="63">
        <v>446.09939335180002</v>
      </c>
      <c r="H29" s="63">
        <v>0</v>
      </c>
      <c r="I29" s="63">
        <v>1718.2416980609</v>
      </c>
      <c r="J29" s="59">
        <v>13.012457063699999</v>
      </c>
      <c r="K29" s="59">
        <v>1770.8204108957</v>
      </c>
    </row>
    <row r="30" spans="2:23" ht="18" customHeight="1" x14ac:dyDescent="0.35">
      <c r="B30" s="68" t="s">
        <v>149</v>
      </c>
      <c r="C30" s="69">
        <v>36.100950090700003</v>
      </c>
      <c r="D30" s="69">
        <v>215.03317586759999</v>
      </c>
      <c r="E30" s="69">
        <v>1017.4962330805999</v>
      </c>
      <c r="F30" s="70">
        <v>0</v>
      </c>
      <c r="G30" s="69">
        <v>410.46862289209997</v>
      </c>
      <c r="H30" s="69">
        <v>0</v>
      </c>
      <c r="I30" s="69">
        <v>1642.9980318403</v>
      </c>
      <c r="J30" s="71">
        <v>14.899264972799999</v>
      </c>
      <c r="K30" s="71">
        <v>1693.9982469038</v>
      </c>
    </row>
    <row r="31" spans="2:23" ht="18" customHeight="1" x14ac:dyDescent="0.35">
      <c r="B31" s="78" t="s">
        <v>138</v>
      </c>
      <c r="C31" s="63">
        <v>33.5483247803</v>
      </c>
      <c r="D31" s="63">
        <v>220.34523400430001</v>
      </c>
      <c r="E31" s="63">
        <v>1045.2960244262999</v>
      </c>
      <c r="F31" s="64">
        <v>0</v>
      </c>
      <c r="G31" s="63">
        <v>415.73539638940002</v>
      </c>
      <c r="H31" s="63">
        <v>0</v>
      </c>
      <c r="I31" s="63">
        <v>1681.3766548200001</v>
      </c>
      <c r="J31" s="59">
        <v>16.583813190499999</v>
      </c>
      <c r="K31" s="59">
        <v>1731.5087927908</v>
      </c>
    </row>
    <row r="32" spans="2:23" ht="18" customHeight="1" x14ac:dyDescent="0.35">
      <c r="B32" s="68" t="s">
        <v>157</v>
      </c>
      <c r="C32" s="69">
        <v>17.184662159999998</v>
      </c>
      <c r="D32" s="69">
        <v>215.1565654492</v>
      </c>
      <c r="E32" s="69">
        <v>1028.6432038355999</v>
      </c>
      <c r="F32" s="70">
        <v>0</v>
      </c>
      <c r="G32" s="69">
        <v>508.29901697999998</v>
      </c>
      <c r="H32" s="69">
        <v>0</v>
      </c>
      <c r="I32" s="69">
        <v>1752.0987862648001</v>
      </c>
      <c r="J32" s="71">
        <v>8.7159542385000002</v>
      </c>
      <c r="K32" s="71">
        <v>1777.9994026633001</v>
      </c>
    </row>
    <row r="33" spans="2:17" ht="18" customHeight="1" x14ac:dyDescent="0.35">
      <c r="B33" s="78" t="s">
        <v>153</v>
      </c>
      <c r="C33" s="63"/>
      <c r="D33" s="63"/>
      <c r="E33" s="63"/>
      <c r="F33" s="64"/>
      <c r="G33" s="63"/>
      <c r="H33" s="63"/>
      <c r="I33" s="63"/>
      <c r="J33" s="59"/>
      <c r="K33" s="59"/>
    </row>
    <row r="34" spans="2:17" ht="18" customHeight="1" x14ac:dyDescent="0.35">
      <c r="B34" s="93" t="s">
        <v>167</v>
      </c>
      <c r="C34" s="69"/>
      <c r="D34" s="69"/>
      <c r="E34" s="69"/>
      <c r="F34" s="70"/>
      <c r="G34" s="69"/>
      <c r="H34" s="69"/>
      <c r="I34" s="69"/>
      <c r="J34" s="71"/>
      <c r="K34" s="71"/>
    </row>
    <row r="35" spans="2:17" ht="18" customHeight="1" x14ac:dyDescent="0.35">
      <c r="B35" s="78" t="s">
        <v>155</v>
      </c>
      <c r="C35" s="63"/>
      <c r="D35" s="63"/>
      <c r="E35" s="63"/>
      <c r="F35" s="64"/>
      <c r="G35" s="63"/>
      <c r="H35" s="63"/>
      <c r="I35" s="63"/>
      <c r="J35" s="59"/>
      <c r="K35" s="59"/>
    </row>
    <row r="36" spans="2:17" ht="18" customHeight="1" x14ac:dyDescent="0.35">
      <c r="B36" s="93" t="s">
        <v>168</v>
      </c>
      <c r="C36" s="69"/>
      <c r="D36" s="69"/>
      <c r="E36" s="69"/>
      <c r="F36" s="70"/>
      <c r="G36" s="69"/>
      <c r="H36" s="69"/>
      <c r="I36" s="69"/>
      <c r="J36" s="71"/>
      <c r="K36" s="71"/>
    </row>
    <row r="37" spans="2:17" ht="18" customHeight="1" x14ac:dyDescent="0.35">
      <c r="B37" s="78" t="s">
        <v>169</v>
      </c>
      <c r="C37" s="63"/>
      <c r="D37" s="63"/>
      <c r="E37" s="63"/>
      <c r="F37" s="64"/>
      <c r="G37" s="63"/>
      <c r="H37" s="63"/>
      <c r="I37" s="63"/>
      <c r="J37" s="59"/>
      <c r="K37" s="59"/>
    </row>
    <row r="38" spans="2:17" ht="19.5" customHeight="1" x14ac:dyDescent="0.35">
      <c r="B38" s="74" t="s">
        <v>151</v>
      </c>
      <c r="C38" s="72">
        <f>C32/$K32*100</f>
        <v>0.96651675665687842</v>
      </c>
      <c r="D38" s="72">
        <f t="shared" ref="D38:K38" si="0">D32/$K32*100</f>
        <v>12.101048241462442</v>
      </c>
      <c r="E38" s="72">
        <f t="shared" si="0"/>
        <v>57.853967908806666</v>
      </c>
      <c r="F38" s="72">
        <f t="shared" si="0"/>
        <v>0</v>
      </c>
      <c r="G38" s="72">
        <f t="shared" si="0"/>
        <v>28.58825577886072</v>
      </c>
      <c r="H38" s="72">
        <f t="shared" si="0"/>
        <v>0</v>
      </c>
      <c r="I38" s="72">
        <f>I32/$K32*100</f>
        <v>98.543271929129844</v>
      </c>
      <c r="J38" s="72">
        <f t="shared" si="0"/>
        <v>0.49021131421327824</v>
      </c>
      <c r="K38" s="72">
        <f t="shared" si="0"/>
        <v>100</v>
      </c>
    </row>
    <row r="39" spans="2:17" ht="19.5" customHeight="1" x14ac:dyDescent="0.35">
      <c r="B39" s="75" t="s">
        <v>152</v>
      </c>
      <c r="C39" s="73">
        <f>(C32-C5)</f>
        <v>-304.2966108718</v>
      </c>
      <c r="D39" s="73">
        <f t="shared" ref="D39:K39" si="1">(D32-D5)</f>
        <v>215.1565654492</v>
      </c>
      <c r="E39" s="73">
        <f t="shared" si="1"/>
        <v>1008.4897096981999</v>
      </c>
      <c r="F39" s="73">
        <f t="shared" si="1"/>
        <v>0</v>
      </c>
      <c r="G39" s="73">
        <f t="shared" si="1"/>
        <v>-47.66828955270006</v>
      </c>
      <c r="H39" s="73">
        <f t="shared" si="1"/>
        <v>-19.044110552799999</v>
      </c>
      <c r="I39" s="73">
        <f t="shared" si="1"/>
        <v>1156.9338750420002</v>
      </c>
      <c r="J39" s="73">
        <f t="shared" si="1"/>
        <v>8.7159542385000002</v>
      </c>
      <c r="K39" s="73">
        <f t="shared" si="1"/>
        <v>861.35321840870006</v>
      </c>
    </row>
    <row r="40" spans="2:17" ht="17" x14ac:dyDescent="0.35">
      <c r="C40" s="61" t="s">
        <v>158</v>
      </c>
      <c r="D40" s="62"/>
      <c r="E40" s="62"/>
      <c r="F40" s="62"/>
      <c r="G40" s="62"/>
      <c r="H40" s="62"/>
      <c r="J40" s="67" t="s">
        <v>159</v>
      </c>
      <c r="K40" s="62"/>
      <c r="L40" s="62"/>
      <c r="M40" s="62"/>
      <c r="N40" s="62"/>
      <c r="O40" s="62"/>
      <c r="P40" s="62"/>
      <c r="Q40" s="62"/>
    </row>
  </sheetData>
  <mergeCells count="2">
    <mergeCell ref="B1:T1"/>
    <mergeCell ref="D3:I3"/>
  </mergeCells>
  <pageMargins left="0.39370078740157483" right="0.39370078740157483" top="0.39370078740157483" bottom="0.39370078740157483" header="0.31496062992125984" footer="0.31496062992125984"/>
  <pageSetup paperSize="9" scale="59" orientation="landscape" r:id="rId1"/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A11584069</value>
    </field>
    <field name="Objective-Title">
      <value order="0">2024Dec Gambling Losses - All Legal Forms</value>
    </field>
    <field name="Objective-Description">
      <value order="0"/>
    </field>
    <field name="Objective-CreationStamp">
      <value order="0">2024-12-08T21:08:56Z</value>
    </field>
    <field name="Objective-IsApproved">
      <value order="0">false</value>
    </field>
    <field name="Objective-IsPublished">
      <value order="0">true</value>
    </field>
    <field name="Objective-DatePublished">
      <value order="0">2026-08-31T22:00:26Z</value>
    </field>
    <field name="Objective-ModificationStamp">
      <value order="0">2026-08-31T22:00:26Z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vA17562745</value>
    </field>
    <field name="Objective-Version">
      <value order="0">6.0</value>
    </field>
    <field name="Objective-VersionNumber">
      <value order="0">7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2004 to 2014</vt:lpstr>
      <vt:lpstr>1989 to 2024</vt:lpstr>
      <vt:lpstr>EGM and other G Losses 2025</vt:lpstr>
      <vt:lpstr>Losses x state &amp; year</vt:lpstr>
      <vt:lpstr>Govt Revenue</vt:lpstr>
      <vt:lpstr>'1989 to 2024'!Print_Area</vt:lpstr>
      <vt:lpstr>'2004 to 2014'!Print_Area</vt:lpstr>
      <vt:lpstr>'EGM and other G Losses 2025'!Print_Area</vt:lpstr>
      <vt:lpstr>'Govt Revenue'!Print_Area</vt:lpstr>
      <vt:lpstr>'Losses x state &amp; year'!Print_Area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 Brown</cp:lastModifiedBy>
  <cp:lastPrinted>2026-08-31T21:08:15Z</cp:lastPrinted>
  <dcterms:created xsi:type="dcterms:W3CDTF">2016-04-08T03:49:34Z</dcterms:created>
  <dcterms:modified xsi:type="dcterms:W3CDTF">2026-08-31T21:18:13Z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A11584069</vt:lpwstr>
  </op:property>
  <op:property fmtid="{D5CDD505-2E9C-101B-9397-08002B2CF9AE}" pid="4" name="Objective-Title">
    <vt:lpwstr xmlns:vt="http://schemas.openxmlformats.org/officeDocument/2006/docPropsVTypes">2024Dec Gambling Losses - All Legal Forms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2024-12-08T21:08:56Z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2026-08-31T22:00:26Z</vt:filetime>
  </op:property>
  <op:property fmtid="{D5CDD505-2E9C-101B-9397-08002B2CF9AE}" pid="10" name="Objective-ModificationStamp">
    <vt:filetime xmlns:vt="http://schemas.openxmlformats.org/officeDocument/2006/docPropsVTypes">2026-08-31T22:00:26Z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vA17562745</vt:lpwstr>
  </op:property>
  <op:property fmtid="{D5CDD505-2E9C-101B-9397-08002B2CF9AE}" pid="16" name="Objective-Version">
    <vt:lpwstr xmlns:vt="http://schemas.openxmlformats.org/officeDocument/2006/docPropsVTypes">6.0</vt:lpwstr>
  </op:property>
  <op:property fmtid="{D5CDD505-2E9C-101B-9397-08002B2CF9AE}" pid="17" name="Objective-VersionNumber">
    <vt:r8 xmlns:vt="http://schemas.openxmlformats.org/officeDocument/2006/docPropsVTypes">7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