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19da65a0fc334ef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EEC82BF3-A277-4944-B91E-0ED7C590A045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21C88A95-CFEE-4283-BD79-97A6675FB1BF}"/>
  </bookViews>
  <sheets>
    <sheet name="Data" sheetId="2" state="hidden" r:id="rId1"/>
    <sheet name="Front" sheetId="3" r:id="rId2"/>
  </sheets>
  <definedNames>
    <definedName name="_xlnm.Print_Area" localSheetId="1">Front!$D$3:$P$64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2" l="1"/>
  <c r="N48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I5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G5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5" i="2"/>
  <c r="V25" i="3" l="1"/>
  <c r="V24" i="3"/>
  <c r="D3" i="3" l="1" a="1"/>
  <c r="D3" i="3" s="1"/>
  <c r="U8" i="3"/>
  <c r="V8" i="3" s="1"/>
  <c r="M8" i="3" s="1"/>
  <c r="U10" i="3"/>
  <c r="E24" i="3" s="1"/>
  <c r="U11" i="3"/>
  <c r="V11" i="3" s="1"/>
  <c r="F30" i="3" s="1"/>
  <c r="U12" i="3"/>
  <c r="I23" i="3" s="1"/>
  <c r="U13" i="3"/>
  <c r="V13" i="3" s="1"/>
  <c r="M29" i="3" s="1"/>
  <c r="U15" i="3"/>
  <c r="E39" i="3" s="1"/>
  <c r="U16" i="3"/>
  <c r="V16" i="3" s="1"/>
  <c r="E43" i="3" s="1"/>
  <c r="U17" i="3"/>
  <c r="U18" i="3"/>
  <c r="U20" i="3"/>
  <c r="I54" i="3" s="1"/>
  <c r="U21" i="3"/>
  <c r="E54" i="3" s="1"/>
  <c r="U7" i="3"/>
  <c r="I8" i="3" s="1"/>
  <c r="U25" i="3" l="1"/>
  <c r="I36" i="3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U19" i="3" l="1"/>
  <c r="N38" i="3" s="1"/>
  <c r="U5" i="3" a="1"/>
  <c r="U5" i="3" s="1"/>
  <c r="I50" i="3" l="1"/>
  <c r="E36" i="3"/>
  <c r="E27" i="3"/>
  <c r="M7" i="3"/>
  <c r="U24" i="3"/>
  <c r="I1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<sst xmlns="http://schemas.openxmlformats.org/spreadsheetml/2006/main" count="223" uniqueCount="211">
  <si>
    <t>Central Goldfields</t>
  </si>
  <si>
    <t>Victoria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</si>
  <si>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</si>
  <si>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</si>
  <si>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</si>
  <si>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</si>
  <si>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</si>
  <si>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</si>
  <si>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</si>
  <si>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</si>
  <si>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</si>
  <si>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</si>
  <si>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</si>
  <si>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</si>
  <si>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</si>
  <si>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</si>
  <si>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</si>
  <si>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</si>
  <si>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</si>
  <si>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</si>
  <si>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</si>
  <si>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</si>
  <si>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</si>
  <si>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</si>
  <si>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</si>
  <si>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</si>
  <si>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</si>
  <si>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</si>
  <si>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</si>
  <si>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</si>
  <si>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</si>
  <si>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</si>
  <si>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</si>
  <si>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</si>
  <si>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</si>
  <si>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</si>
  <si>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</si>
  <si>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</si>
  <si>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</si>
  <si>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</si>
  <si>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</si>
  <si>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</si>
  <si>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</si>
  <si>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</si>
  <si>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</si>
  <si>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</si>
  <si>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</si>
  <si>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</si>
  <si>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</si>
  <si>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</si>
  <si>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</si>
  <si>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</si>
  <si>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</si>
  <si>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</si>
  <si>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</si>
  <si>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</si>
  <si>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</si>
  <si>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</si>
  <si>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</si>
  <si>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</si>
  <si>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</si>
  <si>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</si>
  <si>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</si>
  <si>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</si>
  <si>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</si>
  <si>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</si>
  <si>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</si>
  <si>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</si>
  <si>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</si>
  <si>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</si>
  <si>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</si>
  <si>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</si>
  <si>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</si>
  <si>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</si>
  <si>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</si>
  <si>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</si>
  <si>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</si>
  <si>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</si>
  <si>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</si>
  <si>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Data for Infographic - extracted from data sheet</t>
  </si>
  <si>
    <t>Headings 18</t>
  </si>
  <si>
    <t>Text 12</t>
  </si>
  <si>
    <t>Charts 9</t>
  </si>
  <si>
    <t>Venues mid-2022</t>
  </si>
  <si>
    <t>Ranked Venues mid-2022</t>
  </si>
  <si>
    <t>EGMs 2022</t>
  </si>
  <si>
    <t>Ranked EGMs 2022</t>
  </si>
  <si>
    <t>EGMs per 1,000 adults:
 2022</t>
  </si>
  <si>
    <t>Ranked EGMs per 1,000 adults: 2022</t>
  </si>
  <si>
    <t>Losses 21/22 ($Million)</t>
  </si>
  <si>
    <t>Ranked Losses: 
2021/2022</t>
  </si>
  <si>
    <t>Losses per adult: 2021/22</t>
  </si>
  <si>
    <t>Ranked losses per adult: 2021/22</t>
  </si>
  <si>
    <t xml:space="preserve">Mornington Peninsula </t>
  </si>
  <si>
    <t>*</t>
  </si>
  <si>
    <t>Melbourne metro.</t>
  </si>
  <si>
    <t>Losses per day</t>
  </si>
  <si>
    <t>Children fed in a year</t>
  </si>
  <si>
    <t>EGM Losses as per cent of income of EGM gamblers</t>
  </si>
  <si>
    <t>Venues</t>
  </si>
  <si>
    <t>Gambling Machines</t>
  </si>
  <si>
    <t>EGM Losses</t>
  </si>
  <si>
    <t>Impact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</si>
  <si>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</si>
  <si>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</si>
  <si>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</si>
  <si>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</si>
  <si>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</si>
  <si>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</si>
  <si>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</si>
  <si>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</si>
  <si>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</si>
  <si>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</si>
  <si>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</si>
  <si>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</si>
  <si>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</si>
  <si>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</si>
  <si>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</si>
  <si>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</si>
  <si>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</si>
  <si>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</si>
  <si>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</si>
  <si>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</si>
  <si>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22th</t>
  </si>
  <si>
    <t>24th</t>
  </si>
  <si>
    <t>25th</t>
  </si>
  <si>
    <t>26th</t>
  </si>
  <si>
    <t>27th</t>
  </si>
  <si>
    <t>28th</t>
  </si>
  <si>
    <t>29th</t>
  </si>
  <si>
    <t>30th</t>
  </si>
  <si>
    <t>32th</t>
  </si>
  <si>
    <t>34th</t>
  </si>
  <si>
    <t>35th</t>
  </si>
  <si>
    <t>36th</t>
  </si>
  <si>
    <t>37th</t>
  </si>
  <si>
    <t>38th</t>
  </si>
  <si>
    <t>39th</t>
  </si>
  <si>
    <t>40th</t>
  </si>
  <si>
    <t>42th</t>
  </si>
  <si>
    <t>44th</t>
  </si>
  <si>
    <t>45th</t>
  </si>
  <si>
    <t>46th</t>
  </si>
  <si>
    <t>47th</t>
  </si>
  <si>
    <t>48th</t>
  </si>
  <si>
    <t>49th</t>
  </si>
  <si>
    <t>50th</t>
  </si>
  <si>
    <t>52th</t>
  </si>
  <si>
    <t>54th</t>
  </si>
  <si>
    <t>55th</t>
  </si>
  <si>
    <t>56th</t>
  </si>
  <si>
    <t>57th</t>
  </si>
  <si>
    <t>58th</t>
  </si>
  <si>
    <t>59th</t>
  </si>
  <si>
    <t>60th</t>
  </si>
  <si>
    <t>62th</t>
  </si>
  <si>
    <t>64th</t>
  </si>
  <si>
    <t>65th</t>
  </si>
  <si>
    <t>66th</t>
  </si>
  <si>
    <t>67th</t>
  </si>
  <si>
    <t>68th</t>
  </si>
  <si>
    <t>69th</t>
  </si>
  <si>
    <t>70th</t>
  </si>
  <si>
    <t>72th</t>
  </si>
  <si>
    <t>74th</t>
  </si>
  <si>
    <t>75th</t>
  </si>
  <si>
    <t>76th</t>
  </si>
  <si>
    <t>77th</t>
  </si>
  <si>
    <t>78th</t>
  </si>
  <si>
    <t>21st</t>
  </si>
  <si>
    <t>31st</t>
  </si>
  <si>
    <t>41st</t>
  </si>
  <si>
    <t>51st</t>
  </si>
  <si>
    <t>61st</t>
  </si>
  <si>
    <t>71st</t>
  </si>
  <si>
    <t>79th</t>
  </si>
  <si>
    <t xml:space="preserve">There are </t>
  </si>
  <si>
    <t>in the State</t>
  </si>
  <si>
    <t>This represents</t>
  </si>
  <si>
    <t>EGMs per 1,000 adults</t>
  </si>
  <si>
    <t>highest EGM density in Victoria</t>
  </si>
  <si>
    <t>in number of venues in Victoria</t>
  </si>
  <si>
    <t xml:space="preserve">…and the </t>
  </si>
  <si>
    <t>million</t>
  </si>
  <si>
    <t>23rd</t>
  </si>
  <si>
    <t>33rd</t>
  </si>
  <si>
    <t>43rd</t>
  </si>
  <si>
    <t>53rd</t>
  </si>
  <si>
    <t>63rd</t>
  </si>
  <si>
    <t>73rd</t>
  </si>
  <si>
    <t xml:space="preserve">This is equivalent to losses of </t>
  </si>
  <si>
    <t>per adult</t>
  </si>
  <si>
    <t xml:space="preserve">Losses per day averaged </t>
  </si>
  <si>
    <t>children for an entire year.</t>
  </si>
  <si>
    <t>of the income of local residents who gamble on EGMs</t>
  </si>
  <si>
    <t>Effects of EGM gambling losses may include financial hardship, personal distress, family conflict and violence, unemployment and bankruptcy, homelessness and crime</t>
  </si>
  <si>
    <t>$</t>
  </si>
  <si>
    <t>EGM Losses as per cent of income of EGM gamblers 2021</t>
  </si>
  <si>
    <t xml:space="preserve">In 2021/2, annual EGM losses represented approximately </t>
  </si>
  <si>
    <t>Ranked losses per adult: 2023/24</t>
  </si>
  <si>
    <t>Ranked EGMs per 1,000 adults: 2024</t>
  </si>
  <si>
    <t>Venues mid-2025</t>
  </si>
  <si>
    <t>Ranked Venues mid-2025</t>
  </si>
  <si>
    <t>EGMs June 2025</t>
  </si>
  <si>
    <t>Ranked EGMs June 2025</t>
  </si>
  <si>
    <t>EGMs per 1,000 adults:
 2025</t>
  </si>
  <si>
    <t>Losses 24/25 ($Million)</t>
  </si>
  <si>
    <t>Ranked Losses: 
2024/2025</t>
  </si>
  <si>
    <t>Losses per adult: 2024/25</t>
  </si>
  <si>
    <t>In 2025, there were</t>
  </si>
  <si>
    <t>in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</si>
</sst>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name val="Garamond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22"/>
      <color rgb="FF008000"/>
      <name val="Garamond"/>
      <family val="1"/>
    </font>
    <font>
      <b/>
      <sz val="11"/>
      <color theme="0"/>
      <name val="Calibri"/>
      <family val="2"/>
      <scheme val="minor"/>
    </font>
    <font>
      <sz val="9"/>
      <color theme="1"/>
      <name val="Garamond"/>
      <family val="1"/>
    </font>
    <font>
      <sz val="11"/>
      <color indexed="18"/>
      <name val="Garamond"/>
      <family val="1"/>
    </font>
    <font>
      <sz val="7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0"/>
      <name val="Garamond"/>
      <family val="1"/>
    </font>
    <font>
      <sz val="12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-0.499984740745262"/>
      </top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4" fillId="2" borderId="2">
      <alignment vertical="center"/>
      <protection locked="0"/>
    </xf>
    <xf numFmtId="0" fontId="7" fillId="0" borderId="0">
      <protection locked="0"/>
    </xf>
  </cellStyleXfs>
  <cellXfs count="87">
    <xf numFmtId="0" fontId="0" fillId="0" borderId="0" xfId="0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64" fontId="10" fillId="0" borderId="3" xfId="0" applyNumberFormat="1" applyFont="1" applyBorder="1" applyAlignment="1" applyProtection="1">
      <alignment horizontal="right" vertical="center"/>
      <protection hidden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164" fontId="6" fillId="0" borderId="0" xfId="0" applyNumberFormat="1" applyFont="1" applyAlignment="1" applyProtection="1">
      <alignment horizontal="left" vertical="center"/>
      <protection locked="0" hidden="1"/>
    </xf>
    <xf numFmtId="164" fontId="6" fillId="0" borderId="0" xfId="0" applyNumberFormat="1" applyFont="1" applyAlignment="1" applyProtection="1">
      <alignment horizontal="center" vertical="center"/>
      <protection locked="0" hidden="1"/>
    </xf>
    <xf numFmtId="164" fontId="0" fillId="0" borderId="0" xfId="0" applyNumberFormat="1"/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3" fontId="18" fillId="0" borderId="1" xfId="0" applyNumberFormat="1" applyFont="1" applyBorder="1" applyAlignment="1" applyProtection="1">
      <alignment horizontal="center" vertical="center" wrapText="1"/>
      <protection hidden="1"/>
    </xf>
    <xf numFmtId="1" fontId="18" fillId="0" borderId="5" xfId="0" applyNumberFormat="1" applyFont="1" applyBorder="1" applyAlignment="1" applyProtection="1">
      <alignment horizontal="center" vertical="center" wrapText="1"/>
      <protection hidden="1"/>
    </xf>
    <xf numFmtId="164" fontId="18" fillId="0" borderId="5" xfId="0" applyNumberFormat="1" applyFont="1" applyBorder="1" applyAlignment="1" applyProtection="1">
      <alignment horizontal="center" vertical="center" wrapText="1"/>
      <protection hidden="1"/>
    </xf>
    <xf numFmtId="165" fontId="18" fillId="0" borderId="1" xfId="0" applyNumberFormat="1" applyFont="1" applyBorder="1" applyAlignment="1" applyProtection="1">
      <alignment horizontal="center" vertical="center" wrapText="1"/>
      <protection hidden="1"/>
    </xf>
    <xf numFmtId="3" fontId="18" fillId="0" borderId="5" xfId="0" applyNumberFormat="1" applyFont="1" applyBorder="1" applyAlignment="1" applyProtection="1">
      <alignment horizontal="center" vertical="center" wrapText="1"/>
      <protection hidden="1"/>
    </xf>
    <xf numFmtId="3" fontId="0" fillId="0" borderId="0" xfId="0" applyNumberForma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Protection="1">
      <protection hidden="1"/>
    </xf>
    <xf numFmtId="3" fontId="19" fillId="3" borderId="1" xfId="0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Protection="1">
      <protection hidden="1"/>
    </xf>
    <xf numFmtId="0" fontId="0" fillId="0" borderId="3" xfId="0" applyBorder="1" applyProtection="1">
      <protection hidden="1"/>
    </xf>
    <xf numFmtId="0" fontId="13" fillId="0" borderId="3" xfId="0" applyFont="1" applyBorder="1" applyProtection="1"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vertical="top"/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164" fontId="10" fillId="0" borderId="0" xfId="0" applyNumberFormat="1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wrapText="1"/>
      <protection hidden="1"/>
    </xf>
    <xf numFmtId="0" fontId="23" fillId="0" borderId="0" xfId="0" applyFont="1" applyAlignment="1" applyProtection="1">
      <alignment horizontal="center"/>
      <protection locked="0" hidden="1"/>
    </xf>
    <xf numFmtId="0" fontId="16" fillId="0" borderId="0" xfId="0" applyFont="1" applyProtection="1"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hidden="1"/>
    </xf>
    <xf numFmtId="3" fontId="8" fillId="0" borderId="0" xfId="0" applyNumberFormat="1" applyFont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8" fillId="0" borderId="8" xfId="0" applyFont="1" applyBorder="1" applyProtection="1">
      <protection hidden="1"/>
    </xf>
    <xf numFmtId="0" fontId="0" fillId="0" borderId="9" xfId="0" applyBorder="1" applyProtection="1"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8" fillId="0" borderId="13" xfId="0" applyFont="1" applyBorder="1" applyProtection="1"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top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5" fillId="0" borderId="3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3" fontId="9" fillId="0" borderId="0" xfId="0" applyNumberFormat="1" applyFont="1" applyAlignment="1" applyProtection="1">
      <alignment horizontal="left"/>
      <protection hidden="1"/>
    </xf>
    <xf numFmtId="164" fontId="20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25" fillId="0" borderId="0" xfId="0" applyFont="1" applyAlignment="1" applyProtection="1">
      <alignment horizontal="center" vertical="top" wrapText="1"/>
      <protection hidden="1"/>
    </xf>
    <xf numFmtId="0" fontId="25" fillId="0" borderId="3" xfId="0" applyFont="1" applyBorder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left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64" fontId="20" fillId="0" borderId="0" xfId="0" applyNumberFormat="1" applyFont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left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3" fontId="20" fillId="0" borderId="0" xfId="0" applyNumberFormat="1" applyFont="1" applyAlignment="1" applyProtection="1">
      <alignment horizontal="center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4" fontId="20" fillId="0" borderId="0" xfId="0" applyNumberFormat="1" applyFont="1" applyAlignment="1" applyProtection="1">
      <alignment horizontal="left" vertical="center"/>
      <protection hidden="1"/>
    </xf>
  </cellXfs>
  <cellStyles count="3">
    <cellStyle name="footer" xfId="2" xr:uid="{326D82AB-1C69-43C6-83E3-827BEB6C5573}"/>
    <cellStyle name="Normal" xfId="0" builtinId="0"/>
    <cellStyle name="rowfield" xfId="1" xr:uid="{F0D5ABA1-B703-4084-9101-373D95D2061F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6321d098f0c54933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2515328468293"/>
          <c:y val="3.6616797900262468E-2"/>
          <c:w val="0.88337484671531707"/>
          <c:h val="0.84206141732283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AA-4E8D-906D-3DF9B4F615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6AA-4E8D-906D-3DF9B4F61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Front!$U$24:$V$24</c:f>
              <c:strCache>
                <c:ptCount val="2"/>
                <c:pt idx="0">
                  <c:v>Greater Dandenong </c:v>
                </c:pt>
                <c:pt idx="1">
                  <c:v>Victoria</c:v>
                </c:pt>
              </c:strCache>
            </c:strRef>
          </c:cat>
          <c:val>
            <c:numRef>
              <c:f>Front!$U$25:$V$25</c:f>
              <c:numCache>
                <c:formatCode>General</c:formatCode>
                <c:ptCount val="2"/>
                <c:pt idx="0" formatCode="#,##0">
                  <c:v>1076.5688863579437</c:v>
                </c:pt>
                <c:pt idx="1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A-4E8D-906D-3DF9B4F61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385848"/>
        <c:axId val="606382968"/>
      </c:barChart>
      <c:catAx>
        <c:axId val="60638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382968"/>
        <c:crosses val="autoZero"/>
        <c:auto val="1"/>
        <c:lblAlgn val="ctr"/>
        <c:lblOffset val="100"/>
        <c:noMultiLvlLbl val="0"/>
      </c:catAx>
      <c:valAx>
        <c:axId val="606382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3858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Data!$B$5:$B$84" sel="26" val="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chart" Target="../charts/chart1.xml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0" name="Picture 169" descr="ecblank">
          <a:extLst>
            <a:ext uri="{FF2B5EF4-FFF2-40B4-BE49-F238E27FC236}">
              <a16:creationId xmlns:a16="http://schemas.microsoft.com/office/drawing/2014/main" id="{3110DC0C-EA45-412A-8933-F55ED5C0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1" name="Picture 170" descr="ecblank">
          <a:extLst>
            <a:ext uri="{FF2B5EF4-FFF2-40B4-BE49-F238E27FC236}">
              <a16:creationId xmlns:a16="http://schemas.microsoft.com/office/drawing/2014/main" id="{5CA9B860-A164-47D1-BB79-E587F2D5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2" name="Picture 171" descr="ecblank">
          <a:extLst>
            <a:ext uri="{FF2B5EF4-FFF2-40B4-BE49-F238E27FC236}">
              <a16:creationId xmlns:a16="http://schemas.microsoft.com/office/drawing/2014/main" id="{561043A1-5B5D-443A-BD98-BC4B0D92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3" name="Picture 172" descr="ecblank">
          <a:extLst>
            <a:ext uri="{FF2B5EF4-FFF2-40B4-BE49-F238E27FC236}">
              <a16:creationId xmlns:a16="http://schemas.microsoft.com/office/drawing/2014/main" id="{3B2C7AFD-B444-4C8F-A43A-4489358D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4" name="Picture 173" descr="ecblank">
          <a:extLst>
            <a:ext uri="{FF2B5EF4-FFF2-40B4-BE49-F238E27FC236}">
              <a16:creationId xmlns:a16="http://schemas.microsoft.com/office/drawing/2014/main" id="{31FD1342-D3E6-4488-A67D-40B845DD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5" name="Picture 174" descr="ecblank">
          <a:extLst>
            <a:ext uri="{FF2B5EF4-FFF2-40B4-BE49-F238E27FC236}">
              <a16:creationId xmlns:a16="http://schemas.microsoft.com/office/drawing/2014/main" id="{5BBC98A7-CB51-4B58-B47A-8B734799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6" name="Picture 175" descr="ecblank">
          <a:extLst>
            <a:ext uri="{FF2B5EF4-FFF2-40B4-BE49-F238E27FC236}">
              <a16:creationId xmlns:a16="http://schemas.microsoft.com/office/drawing/2014/main" id="{52E1CC07-297B-4A74-8FE8-91497C2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7" name="Picture 176" descr="ecblank">
          <a:extLst>
            <a:ext uri="{FF2B5EF4-FFF2-40B4-BE49-F238E27FC236}">
              <a16:creationId xmlns:a16="http://schemas.microsoft.com/office/drawing/2014/main" id="{4921A7D6-D3A5-4280-98D5-039DB194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8" name="Picture 177" descr="ecblank">
          <a:extLst>
            <a:ext uri="{FF2B5EF4-FFF2-40B4-BE49-F238E27FC236}">
              <a16:creationId xmlns:a16="http://schemas.microsoft.com/office/drawing/2014/main" id="{D6E1DD2B-EFBE-4234-89D7-B26F1FC7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9" name="Picture 178" descr="ecblank">
          <a:extLst>
            <a:ext uri="{FF2B5EF4-FFF2-40B4-BE49-F238E27FC236}">
              <a16:creationId xmlns:a16="http://schemas.microsoft.com/office/drawing/2014/main" id="{0D6D7C9C-95B3-4E2A-95A1-16184208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80" name="Picture 179" descr="ecblank">
          <a:extLst>
            <a:ext uri="{FF2B5EF4-FFF2-40B4-BE49-F238E27FC236}">
              <a16:creationId xmlns:a16="http://schemas.microsoft.com/office/drawing/2014/main" id="{275C8881-0500-4B29-990B-D6A70887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81" name="Picture 180" descr="ecblank">
          <a:extLst>
            <a:ext uri="{FF2B5EF4-FFF2-40B4-BE49-F238E27FC236}">
              <a16:creationId xmlns:a16="http://schemas.microsoft.com/office/drawing/2014/main" id="{DD977F6D-7601-4767-87EC-905D87CE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2" name="Picture 181" descr="ecblank">
          <a:extLst>
            <a:ext uri="{FF2B5EF4-FFF2-40B4-BE49-F238E27FC236}">
              <a16:creationId xmlns:a16="http://schemas.microsoft.com/office/drawing/2014/main" id="{E750A65F-017B-4855-B9E3-FEE36707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3" name="Picture 182" descr="ecblank">
          <a:extLst>
            <a:ext uri="{FF2B5EF4-FFF2-40B4-BE49-F238E27FC236}">
              <a16:creationId xmlns:a16="http://schemas.microsoft.com/office/drawing/2014/main" id="{C44DD539-A5D2-48BF-9E70-A8807E25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4" name="Picture 183" descr="ecblank">
          <a:extLst>
            <a:ext uri="{FF2B5EF4-FFF2-40B4-BE49-F238E27FC236}">
              <a16:creationId xmlns:a16="http://schemas.microsoft.com/office/drawing/2014/main" id="{7CB8B271-2F6F-4C98-95D5-8294D880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5" name="Picture 184" descr="ecblank">
          <a:extLst>
            <a:ext uri="{FF2B5EF4-FFF2-40B4-BE49-F238E27FC236}">
              <a16:creationId xmlns:a16="http://schemas.microsoft.com/office/drawing/2014/main" id="{1CCF28AF-1C20-4BA4-BDA3-E92D95B8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6" name="Picture 185" descr="ecblank">
          <a:extLst>
            <a:ext uri="{FF2B5EF4-FFF2-40B4-BE49-F238E27FC236}">
              <a16:creationId xmlns:a16="http://schemas.microsoft.com/office/drawing/2014/main" id="{1B09E262-BACF-4A26-8F6C-D9099C94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7" name="Picture 186" descr="ecblank">
          <a:extLst>
            <a:ext uri="{FF2B5EF4-FFF2-40B4-BE49-F238E27FC236}">
              <a16:creationId xmlns:a16="http://schemas.microsoft.com/office/drawing/2014/main" id="{67E876F5-BB0B-4248-A63A-84E9C0A2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8" name="Picture 187" descr="ecblank">
          <a:extLst>
            <a:ext uri="{FF2B5EF4-FFF2-40B4-BE49-F238E27FC236}">
              <a16:creationId xmlns:a16="http://schemas.microsoft.com/office/drawing/2014/main" id="{72845E32-C52B-4D5E-8F41-7D1BF814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9" name="Picture 188" descr="ecblank">
          <a:extLst>
            <a:ext uri="{FF2B5EF4-FFF2-40B4-BE49-F238E27FC236}">
              <a16:creationId xmlns:a16="http://schemas.microsoft.com/office/drawing/2014/main" id="{325BEF71-FCDB-4DB8-9335-997D7F28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0" name="Picture 189" descr="ecblank">
          <a:extLst>
            <a:ext uri="{FF2B5EF4-FFF2-40B4-BE49-F238E27FC236}">
              <a16:creationId xmlns:a16="http://schemas.microsoft.com/office/drawing/2014/main" id="{391BECB0-9DA1-40F5-8F39-79057797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1" name="Picture 190" descr="ecblank">
          <a:extLst>
            <a:ext uri="{FF2B5EF4-FFF2-40B4-BE49-F238E27FC236}">
              <a16:creationId xmlns:a16="http://schemas.microsoft.com/office/drawing/2014/main" id="{5C416C9B-E96B-448C-B267-3CF63669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2" name="Picture 191" descr="ecblank">
          <a:extLst>
            <a:ext uri="{FF2B5EF4-FFF2-40B4-BE49-F238E27FC236}">
              <a16:creationId xmlns:a16="http://schemas.microsoft.com/office/drawing/2014/main" id="{6755EA7F-CB06-4640-84DE-06A09499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3" name="Picture 192" descr="ecblank">
          <a:extLst>
            <a:ext uri="{FF2B5EF4-FFF2-40B4-BE49-F238E27FC236}">
              <a16:creationId xmlns:a16="http://schemas.microsoft.com/office/drawing/2014/main" id="{9D460DBD-BD02-4BB1-817B-EC922EE2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4" name="Picture 193" descr="ecblank">
          <a:extLst>
            <a:ext uri="{FF2B5EF4-FFF2-40B4-BE49-F238E27FC236}">
              <a16:creationId xmlns:a16="http://schemas.microsoft.com/office/drawing/2014/main" id="{B30C3AE4-9D26-44A8-9DC9-CA6707A5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5" name="Picture 194" descr="ecblank">
          <a:extLst>
            <a:ext uri="{FF2B5EF4-FFF2-40B4-BE49-F238E27FC236}">
              <a16:creationId xmlns:a16="http://schemas.microsoft.com/office/drawing/2014/main" id="{C162B3FE-10DF-4FE8-9604-C1614C98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6" name="Picture 195" descr="ecblank">
          <a:extLst>
            <a:ext uri="{FF2B5EF4-FFF2-40B4-BE49-F238E27FC236}">
              <a16:creationId xmlns:a16="http://schemas.microsoft.com/office/drawing/2014/main" id="{35E51C34-D6E9-4582-8D7B-28524599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7" name="Picture 196" descr="ecblank">
          <a:extLst>
            <a:ext uri="{FF2B5EF4-FFF2-40B4-BE49-F238E27FC236}">
              <a16:creationId xmlns:a16="http://schemas.microsoft.com/office/drawing/2014/main" id="{7F982FE1-A41C-4D5C-8F18-339F92FA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8" name="Picture 197" descr="ecblank">
          <a:extLst>
            <a:ext uri="{FF2B5EF4-FFF2-40B4-BE49-F238E27FC236}">
              <a16:creationId xmlns:a16="http://schemas.microsoft.com/office/drawing/2014/main" id="{8E385A4E-0E64-474E-88E0-7FC5DA23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9" name="Picture 198" descr="ecblank">
          <a:extLst>
            <a:ext uri="{FF2B5EF4-FFF2-40B4-BE49-F238E27FC236}">
              <a16:creationId xmlns:a16="http://schemas.microsoft.com/office/drawing/2014/main" id="{0651F9C6-06BB-4ED1-80FB-F03C45BA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0" name="Picture 199" descr="ecblank">
          <a:extLst>
            <a:ext uri="{FF2B5EF4-FFF2-40B4-BE49-F238E27FC236}">
              <a16:creationId xmlns:a16="http://schemas.microsoft.com/office/drawing/2014/main" id="{1A74906E-93E5-4A1C-9018-FC6C5AE9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1" name="Picture 200" descr="ecblank">
          <a:extLst>
            <a:ext uri="{FF2B5EF4-FFF2-40B4-BE49-F238E27FC236}">
              <a16:creationId xmlns:a16="http://schemas.microsoft.com/office/drawing/2014/main" id="{9D15C563-FF29-45E5-910E-54D39424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2" name="Picture 201" descr="ecblank">
          <a:extLst>
            <a:ext uri="{FF2B5EF4-FFF2-40B4-BE49-F238E27FC236}">
              <a16:creationId xmlns:a16="http://schemas.microsoft.com/office/drawing/2014/main" id="{93D95E12-E630-4408-B0FF-EB87422E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3" name="Picture 202" descr="ecblank">
          <a:extLst>
            <a:ext uri="{FF2B5EF4-FFF2-40B4-BE49-F238E27FC236}">
              <a16:creationId xmlns:a16="http://schemas.microsoft.com/office/drawing/2014/main" id="{36AE126B-691C-457D-8C8F-CB7BF3EB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4" name="Picture 203" descr="ecblank">
          <a:extLst>
            <a:ext uri="{FF2B5EF4-FFF2-40B4-BE49-F238E27FC236}">
              <a16:creationId xmlns:a16="http://schemas.microsoft.com/office/drawing/2014/main" id="{152F4535-5A6D-4AA9-8837-8389636E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5" name="Picture 204" descr="ecblank">
          <a:extLst>
            <a:ext uri="{FF2B5EF4-FFF2-40B4-BE49-F238E27FC236}">
              <a16:creationId xmlns:a16="http://schemas.microsoft.com/office/drawing/2014/main" id="{65842554-47D3-4480-9CA3-14635162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6" name="Picture 205" descr="ecblank">
          <a:extLst>
            <a:ext uri="{FF2B5EF4-FFF2-40B4-BE49-F238E27FC236}">
              <a16:creationId xmlns:a16="http://schemas.microsoft.com/office/drawing/2014/main" id="{DA70FB05-EC4F-4524-8C50-5BBEE1B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7" name="Picture 206" descr="ecblank">
          <a:extLst>
            <a:ext uri="{FF2B5EF4-FFF2-40B4-BE49-F238E27FC236}">
              <a16:creationId xmlns:a16="http://schemas.microsoft.com/office/drawing/2014/main" id="{78BFBA4E-65F9-42D2-A016-D0FEA888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8" name="Picture 207" descr="ecblank">
          <a:extLst>
            <a:ext uri="{FF2B5EF4-FFF2-40B4-BE49-F238E27FC236}">
              <a16:creationId xmlns:a16="http://schemas.microsoft.com/office/drawing/2014/main" id="{6207522D-D3B0-4913-9CA0-CFCE76DD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9" name="Picture 208" descr="ecblank">
          <a:extLst>
            <a:ext uri="{FF2B5EF4-FFF2-40B4-BE49-F238E27FC236}">
              <a16:creationId xmlns:a16="http://schemas.microsoft.com/office/drawing/2014/main" id="{F018307C-096A-4159-A291-F66560BC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0" name="Picture 209" descr="ecblank">
          <a:extLst>
            <a:ext uri="{FF2B5EF4-FFF2-40B4-BE49-F238E27FC236}">
              <a16:creationId xmlns:a16="http://schemas.microsoft.com/office/drawing/2014/main" id="{102D5967-15F3-42A7-AA3D-4C1CD60F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1" name="Picture 210" descr="ecblank">
          <a:extLst>
            <a:ext uri="{FF2B5EF4-FFF2-40B4-BE49-F238E27FC236}">
              <a16:creationId xmlns:a16="http://schemas.microsoft.com/office/drawing/2014/main" id="{3C822E76-55B5-439F-ACBB-D93DEAE1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2" name="Picture 211" descr="ecblank">
          <a:extLst>
            <a:ext uri="{FF2B5EF4-FFF2-40B4-BE49-F238E27FC236}">
              <a16:creationId xmlns:a16="http://schemas.microsoft.com/office/drawing/2014/main" id="{2796CB59-726A-4A10-BB59-ACC9138A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3" name="Picture 212" descr="ecblank">
          <a:extLst>
            <a:ext uri="{FF2B5EF4-FFF2-40B4-BE49-F238E27FC236}">
              <a16:creationId xmlns:a16="http://schemas.microsoft.com/office/drawing/2014/main" id="{7BAB8153-E459-4085-8204-6FC348C8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4" name="Picture 213" descr="ecblank">
          <a:extLst>
            <a:ext uri="{FF2B5EF4-FFF2-40B4-BE49-F238E27FC236}">
              <a16:creationId xmlns:a16="http://schemas.microsoft.com/office/drawing/2014/main" id="{42648853-26C7-4459-AAFA-A3F2B203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5" name="Picture 214" descr="ecblank">
          <a:extLst>
            <a:ext uri="{FF2B5EF4-FFF2-40B4-BE49-F238E27FC236}">
              <a16:creationId xmlns:a16="http://schemas.microsoft.com/office/drawing/2014/main" id="{FB646D0E-F74B-48FA-900E-719257D1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6" name="Picture 215" descr="ecblank">
          <a:extLst>
            <a:ext uri="{FF2B5EF4-FFF2-40B4-BE49-F238E27FC236}">
              <a16:creationId xmlns:a16="http://schemas.microsoft.com/office/drawing/2014/main" id="{35625655-E431-454B-8FF2-0105D355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7" name="Picture 216" descr="ecblank">
          <a:extLst>
            <a:ext uri="{FF2B5EF4-FFF2-40B4-BE49-F238E27FC236}">
              <a16:creationId xmlns:a16="http://schemas.microsoft.com/office/drawing/2014/main" id="{2C8C1697-A848-4A42-B66F-9FC24310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18" name="Picture 217" descr="ecblank">
          <a:extLst>
            <a:ext uri="{FF2B5EF4-FFF2-40B4-BE49-F238E27FC236}">
              <a16:creationId xmlns:a16="http://schemas.microsoft.com/office/drawing/2014/main" id="{1996D253-D9CA-4901-9E24-BF819EBA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19" name="Picture 218" descr="ecblank">
          <a:extLst>
            <a:ext uri="{FF2B5EF4-FFF2-40B4-BE49-F238E27FC236}">
              <a16:creationId xmlns:a16="http://schemas.microsoft.com/office/drawing/2014/main" id="{2FA0B2CD-DF00-4E00-871D-A674A929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0" name="Picture 219" descr="ecblank">
          <a:extLst>
            <a:ext uri="{FF2B5EF4-FFF2-40B4-BE49-F238E27FC236}">
              <a16:creationId xmlns:a16="http://schemas.microsoft.com/office/drawing/2014/main" id="{14F86627-1A80-4DE3-B200-498EF02C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1" name="Picture 220" descr="ecblank">
          <a:extLst>
            <a:ext uri="{FF2B5EF4-FFF2-40B4-BE49-F238E27FC236}">
              <a16:creationId xmlns:a16="http://schemas.microsoft.com/office/drawing/2014/main" id="{833795D3-35D8-4300-BBC9-3DCE78E3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2" name="Picture 221" descr="ecblank">
          <a:extLst>
            <a:ext uri="{FF2B5EF4-FFF2-40B4-BE49-F238E27FC236}">
              <a16:creationId xmlns:a16="http://schemas.microsoft.com/office/drawing/2014/main" id="{D4CB4D80-6146-4B04-ACFA-50259D80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3" name="Picture 222" descr="ecblank">
          <a:extLst>
            <a:ext uri="{FF2B5EF4-FFF2-40B4-BE49-F238E27FC236}">
              <a16:creationId xmlns:a16="http://schemas.microsoft.com/office/drawing/2014/main" id="{FF911D54-FCD1-4B10-8113-CB1F0330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4" name="Picture 223" descr="ecblank">
          <a:extLst>
            <a:ext uri="{FF2B5EF4-FFF2-40B4-BE49-F238E27FC236}">
              <a16:creationId xmlns:a16="http://schemas.microsoft.com/office/drawing/2014/main" id="{D42BD977-6E82-4021-A9C4-A2CAAF02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5" name="Picture 224" descr="ecblank">
          <a:extLst>
            <a:ext uri="{FF2B5EF4-FFF2-40B4-BE49-F238E27FC236}">
              <a16:creationId xmlns:a16="http://schemas.microsoft.com/office/drawing/2014/main" id="{CD91B9AB-E270-43D3-A102-0C2DA318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6" name="Picture 225" descr="ecblank">
          <a:extLst>
            <a:ext uri="{FF2B5EF4-FFF2-40B4-BE49-F238E27FC236}">
              <a16:creationId xmlns:a16="http://schemas.microsoft.com/office/drawing/2014/main" id="{5B55B4FE-3E73-4BA2-84AD-FFD2DC24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7" name="Picture 226" descr="ecblank">
          <a:extLst>
            <a:ext uri="{FF2B5EF4-FFF2-40B4-BE49-F238E27FC236}">
              <a16:creationId xmlns:a16="http://schemas.microsoft.com/office/drawing/2014/main" id="{CFF31558-D922-4A17-9BFF-6BB32C5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8" name="Picture 227" descr="ecblank">
          <a:extLst>
            <a:ext uri="{FF2B5EF4-FFF2-40B4-BE49-F238E27FC236}">
              <a16:creationId xmlns:a16="http://schemas.microsoft.com/office/drawing/2014/main" id="{490AF013-3DBA-4AEB-8AC2-CFD912ED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9" name="Picture 228" descr="ecblank">
          <a:extLst>
            <a:ext uri="{FF2B5EF4-FFF2-40B4-BE49-F238E27FC236}">
              <a16:creationId xmlns:a16="http://schemas.microsoft.com/office/drawing/2014/main" id="{5FCB9CF4-8AA7-468A-A148-36AF52A8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0" name="Picture 229" descr="ecblank">
          <a:extLst>
            <a:ext uri="{FF2B5EF4-FFF2-40B4-BE49-F238E27FC236}">
              <a16:creationId xmlns:a16="http://schemas.microsoft.com/office/drawing/2014/main" id="{67268F00-9D5E-401A-9193-215AEE7B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1" name="Picture 230" descr="ecblank">
          <a:extLst>
            <a:ext uri="{FF2B5EF4-FFF2-40B4-BE49-F238E27FC236}">
              <a16:creationId xmlns:a16="http://schemas.microsoft.com/office/drawing/2014/main" id="{57DD33D7-5467-4158-8BF7-E43437AE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2" name="Picture 231" descr="ecblank">
          <a:extLst>
            <a:ext uri="{FF2B5EF4-FFF2-40B4-BE49-F238E27FC236}">
              <a16:creationId xmlns:a16="http://schemas.microsoft.com/office/drawing/2014/main" id="{572EBE42-539C-432E-851E-3FC6A094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3" name="Picture 232" descr="ecblank">
          <a:extLst>
            <a:ext uri="{FF2B5EF4-FFF2-40B4-BE49-F238E27FC236}">
              <a16:creationId xmlns:a16="http://schemas.microsoft.com/office/drawing/2014/main" id="{2BBD0EAC-5482-490C-910B-AA126BE6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4" name="Picture 233" descr="ecblank">
          <a:extLst>
            <a:ext uri="{FF2B5EF4-FFF2-40B4-BE49-F238E27FC236}">
              <a16:creationId xmlns:a16="http://schemas.microsoft.com/office/drawing/2014/main" id="{F620C821-92CA-4D6F-A8EB-9442F927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5" name="Picture 234" descr="ecblank">
          <a:extLst>
            <a:ext uri="{FF2B5EF4-FFF2-40B4-BE49-F238E27FC236}">
              <a16:creationId xmlns:a16="http://schemas.microsoft.com/office/drawing/2014/main" id="{2DBB3B77-C587-4A43-96D3-D736967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6" name="Picture 235" descr="ecblank">
          <a:extLst>
            <a:ext uri="{FF2B5EF4-FFF2-40B4-BE49-F238E27FC236}">
              <a16:creationId xmlns:a16="http://schemas.microsoft.com/office/drawing/2014/main" id="{997EA9E8-CB41-4717-ACC5-FF124851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7" name="Picture 236" descr="ecblank">
          <a:extLst>
            <a:ext uri="{FF2B5EF4-FFF2-40B4-BE49-F238E27FC236}">
              <a16:creationId xmlns:a16="http://schemas.microsoft.com/office/drawing/2014/main" id="{54396982-3425-416F-8220-398E49B0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8" name="Picture 237" descr="ecblank">
          <a:extLst>
            <a:ext uri="{FF2B5EF4-FFF2-40B4-BE49-F238E27FC236}">
              <a16:creationId xmlns:a16="http://schemas.microsoft.com/office/drawing/2014/main" id="{E0CA5173-7925-415D-AAB0-51B93114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9" name="Picture 238" descr="ecblank">
          <a:extLst>
            <a:ext uri="{FF2B5EF4-FFF2-40B4-BE49-F238E27FC236}">
              <a16:creationId xmlns:a16="http://schemas.microsoft.com/office/drawing/2014/main" id="{9B1E74A9-24E3-4B5F-A0B4-69DF6E59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40" name="Picture 239" descr="ecblank">
          <a:extLst>
            <a:ext uri="{FF2B5EF4-FFF2-40B4-BE49-F238E27FC236}">
              <a16:creationId xmlns:a16="http://schemas.microsoft.com/office/drawing/2014/main" id="{5F28BB5C-A8AB-49D7-BB9F-D984CFEC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41" name="Picture 240" descr="ecblank">
          <a:extLst>
            <a:ext uri="{FF2B5EF4-FFF2-40B4-BE49-F238E27FC236}">
              <a16:creationId xmlns:a16="http://schemas.microsoft.com/office/drawing/2014/main" id="{0E4FB5DF-0327-45D8-AA76-2596F65F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2" name="Picture 241" descr="ecblank">
          <a:extLst>
            <a:ext uri="{FF2B5EF4-FFF2-40B4-BE49-F238E27FC236}">
              <a16:creationId xmlns:a16="http://schemas.microsoft.com/office/drawing/2014/main" id="{2BD83096-9301-451E-8B68-AD0D6B15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3" name="Picture 242" descr="ecblank">
          <a:extLst>
            <a:ext uri="{FF2B5EF4-FFF2-40B4-BE49-F238E27FC236}">
              <a16:creationId xmlns:a16="http://schemas.microsoft.com/office/drawing/2014/main" id="{F8E1A97E-0CDA-4C9A-A85F-565F0DB0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4" name="Picture 243" descr="ecblank">
          <a:extLst>
            <a:ext uri="{FF2B5EF4-FFF2-40B4-BE49-F238E27FC236}">
              <a16:creationId xmlns:a16="http://schemas.microsoft.com/office/drawing/2014/main" id="{0BDC4AEB-6047-4B4F-980B-B06CEBAB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5" name="Picture 244" descr="ecblank">
          <a:extLst>
            <a:ext uri="{FF2B5EF4-FFF2-40B4-BE49-F238E27FC236}">
              <a16:creationId xmlns:a16="http://schemas.microsoft.com/office/drawing/2014/main" id="{CB78351A-518D-404D-9D67-45EC0AB8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6" name="Picture 245" descr="ecblank">
          <a:extLst>
            <a:ext uri="{FF2B5EF4-FFF2-40B4-BE49-F238E27FC236}">
              <a16:creationId xmlns:a16="http://schemas.microsoft.com/office/drawing/2014/main" id="{72BCED61-7873-4274-8CBD-77E0D461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7" name="Picture 246" descr="ecblank">
          <a:extLst>
            <a:ext uri="{FF2B5EF4-FFF2-40B4-BE49-F238E27FC236}">
              <a16:creationId xmlns:a16="http://schemas.microsoft.com/office/drawing/2014/main" id="{5D244268-DAD2-4308-8BE2-759DFA59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8" name="Picture 247" descr="ecblank">
          <a:extLst>
            <a:ext uri="{FF2B5EF4-FFF2-40B4-BE49-F238E27FC236}">
              <a16:creationId xmlns:a16="http://schemas.microsoft.com/office/drawing/2014/main" id="{56E6F505-BC79-46EE-8BC9-155B39E3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9" name="Picture 248" descr="ecblank">
          <a:extLst>
            <a:ext uri="{FF2B5EF4-FFF2-40B4-BE49-F238E27FC236}">
              <a16:creationId xmlns:a16="http://schemas.microsoft.com/office/drawing/2014/main" id="{674B1898-F53C-4F84-8AC7-EB69D9E4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0" name="Picture 249" descr="ecblank">
          <a:extLst>
            <a:ext uri="{FF2B5EF4-FFF2-40B4-BE49-F238E27FC236}">
              <a16:creationId xmlns:a16="http://schemas.microsoft.com/office/drawing/2014/main" id="{71FD7BAE-B913-4A0D-AC9B-914BFE34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1" name="Picture 250" descr="ecblank">
          <a:extLst>
            <a:ext uri="{FF2B5EF4-FFF2-40B4-BE49-F238E27FC236}">
              <a16:creationId xmlns:a16="http://schemas.microsoft.com/office/drawing/2014/main" id="{CED72818-7914-4CCE-A43C-4918A0C8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2" name="Picture 251" descr="ecblank">
          <a:extLst>
            <a:ext uri="{FF2B5EF4-FFF2-40B4-BE49-F238E27FC236}">
              <a16:creationId xmlns:a16="http://schemas.microsoft.com/office/drawing/2014/main" id="{D80A6FD5-03F9-47FC-8F15-F44D709B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3" name="Picture 252" descr="ecblank">
          <a:extLst>
            <a:ext uri="{FF2B5EF4-FFF2-40B4-BE49-F238E27FC236}">
              <a16:creationId xmlns:a16="http://schemas.microsoft.com/office/drawing/2014/main" id="{4757460A-A53B-4590-AADA-D4C6E32F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6DC99313-D718-40C6-A2C0-E159B572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6C7AB556-087F-4979-9A98-A0A5921C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25D12B17-827F-40F2-8227-C541C5AC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75EE2EF9-24E4-4B7D-A941-02DEB18D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1BE78D78-1F30-4C6F-987E-DC860950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3662278E-2A7C-4F6C-AFD3-C535D7F1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8655AA2D-FE45-4407-A8DF-712FF7DB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84DFC9F3-AB42-42FC-BF80-5BAB94BA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946DDB09-0F86-493C-B66B-79ADDB90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3B8D8112-A05C-4877-A53E-F6712D8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DA1831E-7B2A-4030-AE0F-A91A4FEF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2A89C80E-55B4-4545-94B4-6C371DF3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6CE39518-AE49-4C88-A6EA-DDB46D5D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94ADD3E7-F781-429B-9E3C-BC2ABCD5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59F2D4D4-A9C5-4F15-9FC5-5392D5A9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CC41EE1C-DCB6-485D-BD52-45789D7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CF48C17C-E8FB-44B8-91F9-9DC8710A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C1F23345-E933-4AFC-AA1F-E392300F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B77CD952-0781-4C9C-9135-F0684948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218F97F9-127C-4B3A-9965-0FDF9191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97284202-2BC7-4195-ACDC-019FABD8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446B043E-7169-4796-942E-CA52DB3A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74C54FEF-BFFD-478F-A89D-8B415D21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184104B2-A54A-426A-9C0C-B6859691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CAEBDC3A-EC36-48B7-9809-9631BD6C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1622F6C3-0546-4AEE-A9D4-539F155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E046A079-3B8B-4B98-B8D6-2BD957AB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A008E631-3FEA-4E79-8064-72B14932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3377BF77-CA4C-4909-B6B1-19A20EFD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FE67564-48B6-4505-8A8E-86565140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A34E5026-1C5C-4324-82A8-5AA315A63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E0D9E1DB-CE07-489E-B701-B2C3B9D7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75EF5157-A64F-466C-8EE1-7FCA7C32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53D848F-272B-414A-9542-A0892B43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88CF6AEC-329E-4189-8670-878F18D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4C4FB67B-034D-4DE7-AC19-C2E5A356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5AD92C86-EE21-4FD5-8B28-E516C4CF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F0736617-7A21-4641-BA2B-ACF0B13A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31D75ECD-74E4-4CB3-980C-BB5EE863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24CF6458-F19D-41F8-BC8E-7E8EEB65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C28B8670-6FEE-4F68-8BCF-9C3D4577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CDE21F2F-A8B9-40BC-8D68-9E5F0816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57B2AA3B-0F66-4E22-BE69-97501BAA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374E0370-2541-4253-AE1A-8412EBA8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94E468ED-BDDA-4C34-AF8E-B0E4B26B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565996E5-2DB5-4C8D-B7F6-317D7CE7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EF7427EB-DA48-44A2-AC9C-AFE8A502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35AA3C23-A931-4514-8809-48F2DA3E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2B82D448-0E0D-4775-9F8D-BBB26146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C03D42B0-4A78-47B7-9846-0E8C9BC0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581B703D-4687-41CC-9AA3-4038C5EE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21EE9350-AB29-4A83-A90A-AD8B40B9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15182A33-F42B-44BB-A181-AC126B6A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2879FCF5-AA15-4063-8B4C-40FA23CE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A9E09AD9-BD7D-40C2-B78F-B6EEDEC1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9C7715B0-05B9-423D-B8BF-C9A8F413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8DD374D3-679D-42F9-B73D-7E82789C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CA658E9A-6A6F-4263-A17E-EC6BA464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EC35C6BD-D325-4CD7-8299-BB83F222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E3C9B99A-643D-4921-AE10-05EE8B86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BF4A1672-EAB8-4A7B-A368-D711A61D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FD188B18-68BD-4E08-96FF-6329F8AF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6EB7BCF5-EA88-464E-92A2-2DF35108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418E793E-06DC-47FB-B593-0DCBB877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3CFB608B-399F-4BB1-A400-9321350D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35A51D45-1AEA-4AE4-8806-7D423051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AC766E66-B89F-4C66-9122-EA516451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7D048B14-9510-48F5-9A13-223B0960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A48BD5A0-1413-4207-8BF2-0460EF5F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C43E74C3-F9E6-46DD-877D-9EC52DED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4710AC7F-C880-4C9C-AC68-E0D4D415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CB18826A-19FA-4490-9654-9BFC574D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BF9BC531-03D2-48F1-A88B-C2D3406B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21F58F02-79DB-4847-B7D6-A44D1B14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587D83D5-6A4C-449D-A122-C73A2C93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91E9D2BD-00D0-4BCE-9E7A-D3BFF474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B056017C-8A5C-42B1-AC83-5C242565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EA4F738E-4992-4FE1-8297-8A9DD3AD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21533BAB-ED68-4127-B700-ED704D3A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45BE5C72-C7D9-49F3-9F51-44D3BCF8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346BD7FC-9AF1-4EA3-9F66-D61111C5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210F6E8B-1F5C-4840-8484-CE4E57DE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BDB7D09A-4B14-4A22-916A-388F15F9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111B0691-FE22-483E-8C99-5C10E764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</xdr:row>
          <xdr:rowOff>342900</xdr:rowOff>
        </xdr:from>
        <xdr:to>
          <xdr:col>10</xdr:col>
          <xdr:colOff>590550</xdr:colOff>
          <xdr:row>4</xdr:row>
          <xdr:rowOff>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8</xdr:col>
      <xdr:colOff>53973</xdr:colOff>
      <xdr:row>37</xdr:row>
      <xdr:rowOff>31749</xdr:rowOff>
    </xdr:from>
    <xdr:to>
      <xdr:col>11</xdr:col>
      <xdr:colOff>76200</xdr:colOff>
      <xdr:row>48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31750</xdr:colOff>
      <xdr:row>27</xdr:row>
      <xdr:rowOff>6351</xdr:rowOff>
    </xdr:from>
    <xdr:to>
      <xdr:col>10</xdr:col>
      <xdr:colOff>634999</xdr:colOff>
      <xdr:row>33</xdr:row>
      <xdr:rowOff>162810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1" y="5187951"/>
          <a:ext cx="2190749" cy="1185159"/>
        </a:xfrm>
        <a:prstGeom prst="rect">
          <a:avLst/>
        </a:prstGeom>
        <a:effectLst>
          <a:softEdge rad="266700"/>
        </a:effectLst>
      </xdr:spPr>
    </xdr:pic>
    <xdr:clientData/>
  </xdr:twoCellAnchor>
  <xdr:twoCellAnchor editAs="oneCell">
    <xdr:from>
      <xdr:col>3</xdr:col>
      <xdr:colOff>-1</xdr:colOff>
      <xdr:row>5</xdr:row>
      <xdr:rowOff>143650</xdr:rowOff>
    </xdr:from>
    <xdr:to>
      <xdr:col>8</xdr:col>
      <xdr:colOff>6349</xdr:colOff>
      <xdr:row>16</xdr:row>
      <xdr:rowOff>6350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458101"/>
          <a:ext cx="2698750" cy="1748649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12</xdr:col>
      <xdr:colOff>368212</xdr:colOff>
      <xdr:row>18</xdr:row>
      <xdr:rowOff>160301</xdr:rowOff>
    </xdr:from>
    <xdr:to>
      <xdr:col>15</xdr:col>
      <xdr:colOff>19330</xdr:colOff>
      <xdr:row>26</xdr:row>
      <xdr:rowOff>152399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7163" y="3703601"/>
          <a:ext cx="2032367" cy="1458949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11</xdr:col>
      <xdr:colOff>71141</xdr:colOff>
      <xdr:row>38</xdr:row>
      <xdr:rowOff>165099</xdr:rowOff>
    </xdr:from>
    <xdr:to>
      <xdr:col>15</xdr:col>
      <xdr:colOff>31750</xdr:colOff>
      <xdr:row>48</xdr:row>
      <xdr:rowOff>157254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141" y="7327899"/>
          <a:ext cx="2487909" cy="1706655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8</xdr:col>
      <xdr:colOff>317499</xdr:colOff>
      <xdr:row>58</xdr:row>
      <xdr:rowOff>12700</xdr:rowOff>
    </xdr:from>
    <xdr:to>
      <xdr:col>9</xdr:col>
      <xdr:colOff>635000</xdr:colOff>
      <xdr:row>64</xdr:row>
      <xdr:rowOff>5616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63"/>
        <a:stretch/>
      </xdr:blipFill>
      <xdr:spPr>
        <a:xfrm>
          <a:off x="3397250" y="10731500"/>
          <a:ext cx="1111250" cy="1021616"/>
        </a:xfrm>
        <a:prstGeom prst="rect">
          <a:avLst/>
        </a:prstGeom>
        <a:effectLst>
          <a:softEdge rad="190500"/>
        </a:effectLst>
      </xdr:spPr>
    </xdr:pic>
    <xdr:clientData/>
  </xdr:twoCellAnchor>
  <xdr:twoCellAnchor editAs="oneCell">
    <xdr:from>
      <xdr:col>13</xdr:col>
      <xdr:colOff>218874</xdr:colOff>
      <xdr:row>56</xdr:row>
      <xdr:rowOff>162797</xdr:rowOff>
    </xdr:from>
    <xdr:to>
      <xdr:col>14</xdr:col>
      <xdr:colOff>637358</xdr:colOff>
      <xdr:row>64</xdr:row>
      <xdr:rowOff>28330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614"/>
        <a:stretch/>
      </xdr:blipFill>
      <xdr:spPr>
        <a:xfrm>
          <a:off x="6510259" y="10733105"/>
          <a:ext cx="1190253" cy="1272302"/>
        </a:xfrm>
        <a:prstGeom prst="rect">
          <a:avLst/>
        </a:prstGeom>
        <a:effectLst>
          <a:softEdge rad="203200"/>
        </a:effectLst>
      </xdr:spPr>
    </xdr:pic>
    <xdr:clientData/>
  </xdr:twoCellAnchor>
  <xdr:twoCellAnchor editAs="oneCell">
    <xdr:from>
      <xdr:col>9</xdr:col>
      <xdr:colOff>11723</xdr:colOff>
      <xdr:row>12</xdr:row>
      <xdr:rowOff>166566</xdr:rowOff>
    </xdr:from>
    <xdr:to>
      <xdr:col>10</xdr:col>
      <xdr:colOff>770933</xdr:colOff>
      <xdr:row>19</xdr:row>
      <xdr:rowOff>4395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2643066"/>
          <a:ext cx="1550518" cy="1017464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12</xdr:col>
      <xdr:colOff>425449</xdr:colOff>
      <xdr:row>12</xdr:row>
      <xdr:rowOff>60361</xdr:rowOff>
    </xdr:from>
    <xdr:to>
      <xdr:col>14</xdr:col>
      <xdr:colOff>230393</xdr:colOff>
      <xdr:row>18</xdr:row>
      <xdr:rowOff>127000</xdr:rowOff>
    </xdr:to>
    <xdr:pic>
      <xdr:nvPicPr>
        <xdr:cNvPr id="3072" name="Picture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629"/>
        <a:stretch/>
      </xdr:blipFill>
      <xdr:spPr>
        <a:xfrm>
          <a:off x="5994400" y="2574961"/>
          <a:ext cx="1392444" cy="1095339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561733</xdr:colOff>
      <xdr:row>2</xdr:row>
      <xdr:rowOff>57639</xdr:rowOff>
    </xdr:from>
    <xdr:to>
      <xdr:col>15</xdr:col>
      <xdr:colOff>118613</xdr:colOff>
      <xdr:row>4</xdr:row>
      <xdr:rowOff>74723</xdr:rowOff>
    </xdr:to>
    <xdr:pic>
      <xdr:nvPicPr>
        <xdr:cNvPr id="3077" name="Picture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3118" y="370254"/>
          <a:ext cx="1100418" cy="613007"/>
        </a:xfrm>
        <a:prstGeom prst="rect">
          <a:avLst/>
        </a:prstGeom>
      </xdr:spPr>
    </xdr:pic>
    <xdr:clientData/>
  </xdr:twoCellAnchor>
  <xdr:twoCellAnchor editAs="oneCell">
    <xdr:from>
      <xdr:col>5</xdr:col>
      <xdr:colOff>229576</xdr:colOff>
      <xdr:row>58</xdr:row>
      <xdr:rowOff>99799</xdr:rowOff>
    </xdr:from>
    <xdr:to>
      <xdr:col>7</xdr:col>
      <xdr:colOff>89876</xdr:colOff>
      <xdr:row>64</xdr:row>
      <xdr:rowOff>41030</xdr:rowOff>
    </xdr:to>
    <xdr:pic>
      <xdr:nvPicPr>
        <xdr:cNvPr id="3079" name="Picture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691" y="10643242"/>
          <a:ext cx="1442916" cy="952346"/>
        </a:xfrm>
        <a:prstGeom prst="rect">
          <a:avLst/>
        </a:prstGeom>
        <a:effectLst>
          <a:softEdge rad="139700"/>
        </a:effectLst>
      </xdr:spPr>
    </xdr:pic>
    <xdr:clientData/>
  </xdr:twoCellAnchor>
  <xdr:twoCellAnchor editAs="oneCell">
    <xdr:from>
      <xdr:col>3</xdr:col>
      <xdr:colOff>95250</xdr:colOff>
      <xdr:row>43</xdr:row>
      <xdr:rowOff>165101</xdr:rowOff>
    </xdr:from>
    <xdr:to>
      <xdr:col>7</xdr:col>
      <xdr:colOff>31750</xdr:colOff>
      <xdr:row>49</xdr:row>
      <xdr:rowOff>46967</xdr:rowOff>
    </xdr:to>
    <xdr:pic>
      <xdr:nvPicPr>
        <xdr:cNvPr id="3081" name="Picture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802"/>
        <a:stretch/>
      </xdr:blipFill>
      <xdr:spPr>
        <a:xfrm>
          <a:off x="533401" y="8185152"/>
          <a:ext cx="2482849" cy="910566"/>
        </a:xfrm>
        <a:prstGeom prst="rect">
          <a:avLst/>
        </a:prstGeom>
        <a:effectLst>
          <a:softEdge rad="165100"/>
        </a:effectLst>
      </xdr:spPr>
    </xdr:pic>
    <xdr:clientData/>
  </xdr:twoCellAnchor>
  <xdr:twoCellAnchor>
    <xdr:from>
      <xdr:col>5</xdr:col>
      <xdr:colOff>349251</xdr:colOff>
      <xdr:row>2</xdr:row>
      <xdr:rowOff>336550</xdr:rowOff>
    </xdr:from>
    <xdr:to>
      <xdr:col>8</xdr:col>
      <xdr:colOff>774700</xdr:colOff>
      <xdr:row>4</xdr:row>
      <xdr:rowOff>-1</xdr:rowOff>
    </xdr:to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746251" y="666750"/>
          <a:ext cx="2159000" cy="254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 b="1">
              <a:solidFill>
                <a:schemeClr val="accent1">
                  <a:lumMod val="50000"/>
                </a:schemeClr>
              </a:solidFill>
            </a:rPr>
            <a:t>Select</a:t>
          </a:r>
          <a:r>
            <a:rPr lang="en-US" sz="1300" b="1" baseline="0">
              <a:solidFill>
                <a:schemeClr val="accent1">
                  <a:lumMod val="50000"/>
                </a:schemeClr>
              </a:solidFill>
            </a:rPr>
            <a:t> municipality here </a:t>
          </a:r>
          <a:r>
            <a:rPr lang="en-US" sz="1300" b="1" baseline="0">
              <a:solidFill>
                <a:schemeClr val="accent1">
                  <a:lumMod val="50000"/>
                </a:schemeClr>
              </a:solidFill>
              <a:latin typeface="Wingdings" panose="05000000000000000000" pitchFamily="2" charset="2"/>
            </a:rPr>
            <a:t>F</a:t>
          </a:r>
          <a:endParaRPr lang="en-US" sz="1300" b="1">
            <a:solidFill>
              <a:schemeClr val="accent1">
                <a:lumMod val="50000"/>
              </a:schemeClr>
            </a:solidFill>
            <a:latin typeface="Wingdings" panose="05000000000000000000" pitchFamily="2" charset="2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BC42-713E-4BBD-9215-5FC4A8983368}">
  <dimension ref="A1:AM94"/>
  <sheetViews>
    <sheetView zoomScale="85" zoomScaleNormal="85" workbookViewId="0">
      <selection activeCell="G7" sqref="G7"/>
    </sheetView>
  </sheetViews>
  <sheetFormatPr defaultRowHeight="14.5" x14ac:dyDescent="0.35"/>
  <cols>
    <col min="1" max="1" width="1.90625" bestFit="1" customWidth="1"/>
    <col min="2" max="2" width="12.1796875" style="7" bestFit="1" customWidth="1"/>
    <col min="3" max="5" width="14.54296875" customWidth="1"/>
    <col min="6" max="6" width="14.54296875" style="22" customWidth="1"/>
    <col min="7" max="14" width="14.54296875" customWidth="1"/>
    <col min="15" max="16" width="14.54296875" style="22" customWidth="1"/>
    <col min="17" max="17" width="14.54296875" style="25" customWidth="1"/>
    <col min="18" max="40" width="10.453125" customWidth="1"/>
  </cols>
  <sheetData>
    <row r="1" spans="1:39" s="6" customFormat="1" x14ac:dyDescent="0.35">
      <c r="A1" s="6">
        <v>1</v>
      </c>
      <c r="B1" s="7">
        <v>2</v>
      </c>
      <c r="C1" s="6">
        <v>3</v>
      </c>
      <c r="D1" s="6">
        <v>4</v>
      </c>
      <c r="E1" s="7">
        <v>5</v>
      </c>
      <c r="F1" s="6">
        <v>6</v>
      </c>
      <c r="G1" s="6">
        <v>7</v>
      </c>
      <c r="H1" s="7">
        <v>8</v>
      </c>
      <c r="I1" s="6">
        <v>9</v>
      </c>
      <c r="J1" s="6">
        <v>10</v>
      </c>
      <c r="K1" s="7">
        <v>11</v>
      </c>
      <c r="L1" s="6">
        <v>12</v>
      </c>
      <c r="M1" s="6">
        <v>13</v>
      </c>
      <c r="N1" s="7">
        <v>14</v>
      </c>
      <c r="O1" s="6">
        <v>15</v>
      </c>
      <c r="P1" s="6">
        <v>16</v>
      </c>
      <c r="Q1" s="6">
        <v>17</v>
      </c>
      <c r="T1"/>
    </row>
    <row r="3" spans="1:39" s="7" customFormat="1" x14ac:dyDescent="0.35">
      <c r="F3" s="23"/>
      <c r="O3" s="23"/>
      <c r="P3" s="23"/>
      <c r="Q3" s="24"/>
      <c r="T3"/>
    </row>
    <row r="4" spans="1:39" ht="36" x14ac:dyDescent="0.35">
      <c r="B4" s="26"/>
      <c r="C4" s="16" t="s">
        <v>201</v>
      </c>
      <c r="D4" s="16" t="s">
        <v>202</v>
      </c>
      <c r="E4" s="16"/>
      <c r="F4" s="16" t="s">
        <v>203</v>
      </c>
      <c r="G4" s="16" t="s">
        <v>204</v>
      </c>
      <c r="H4" s="16" t="s">
        <v>205</v>
      </c>
      <c r="I4" s="16" t="s">
        <v>200</v>
      </c>
      <c r="J4" s="16"/>
      <c r="K4" s="16" t="s">
        <v>206</v>
      </c>
      <c r="L4" s="16" t="s">
        <v>207</v>
      </c>
      <c r="M4" s="16" t="s">
        <v>208</v>
      </c>
      <c r="N4" s="16" t="s">
        <v>199</v>
      </c>
      <c r="O4" s="16" t="s">
        <v>96</v>
      </c>
      <c r="P4" s="16" t="s">
        <v>97</v>
      </c>
      <c r="Q4" s="16" t="s">
        <v>197</v>
      </c>
      <c r="R4" s="6"/>
      <c r="S4" s="8"/>
      <c r="W4" s="9"/>
      <c r="X4" s="9"/>
      <c r="Y4" s="9"/>
      <c r="AB4" s="9"/>
      <c r="AE4" s="10"/>
      <c r="AH4" s="9"/>
      <c r="AI4" s="9"/>
      <c r="AL4" s="9"/>
      <c r="AM4" s="9"/>
    </row>
    <row r="5" spans="1:39" x14ac:dyDescent="0.35">
      <c r="A5" s="11">
        <v>1</v>
      </c>
      <c r="B5" s="27" t="s">
        <v>2</v>
      </c>
      <c r="C5" s="17">
        <v>2</v>
      </c>
      <c r="D5" s="18">
        <f>RANK(C5,C$5:C$83)</f>
        <v>55</v>
      </c>
      <c r="E5" s="18"/>
      <c r="F5" s="17">
        <v>58</v>
      </c>
      <c r="G5" s="18">
        <f>RANK(F5,F$5:F$83)</f>
        <v>61</v>
      </c>
      <c r="H5" s="19">
        <v>5.458162690670803</v>
      </c>
      <c r="I5" s="18">
        <f>RANK(H5,H$5:H$83)</f>
        <v>35</v>
      </c>
      <c r="J5" s="18"/>
      <c r="K5" s="20">
        <v>3.05578087</v>
      </c>
      <c r="L5" s="18">
        <f>RANK(K5,K$5:K$83)</f>
        <v>64</v>
      </c>
      <c r="M5" s="21">
        <v>287.56808854309594</v>
      </c>
      <c r="N5" s="18">
        <f>RANK(M5,M$5:M$83)</f>
        <v>55</v>
      </c>
      <c r="O5" s="21">
        <f>K5*1000000/365</f>
        <v>8372.0023835616448</v>
      </c>
      <c r="P5" s="21">
        <v>1004.5302005259698</v>
      </c>
      <c r="Q5" s="25">
        <v>2.8699877435187928</v>
      </c>
      <c r="R5" s="6"/>
      <c r="S5" s="12"/>
      <c r="V5" s="13"/>
      <c r="W5" s="14"/>
      <c r="X5" s="14"/>
      <c r="Y5" s="14"/>
      <c r="AA5" s="13"/>
      <c r="AB5" s="10"/>
      <c r="AD5" s="13"/>
      <c r="AE5" s="10"/>
      <c r="AG5" s="13"/>
      <c r="AH5" s="14"/>
      <c r="AI5" s="14"/>
      <c r="AJ5" s="15"/>
      <c r="AK5" s="13"/>
      <c r="AL5" s="14"/>
      <c r="AM5" s="14"/>
    </row>
    <row r="6" spans="1:39" x14ac:dyDescent="0.35">
      <c r="A6" s="11">
        <v>2</v>
      </c>
      <c r="B6" s="27" t="s">
        <v>3</v>
      </c>
      <c r="C6" s="17">
        <v>2</v>
      </c>
      <c r="D6" s="18">
        <f t="shared" ref="D6:D69" si="0">RANK(C6,C$5:C$83)</f>
        <v>55</v>
      </c>
      <c r="E6" s="18"/>
      <c r="F6" s="17">
        <v>88</v>
      </c>
      <c r="G6" s="18">
        <f t="shared" ref="G6:I69" si="1">RANK(F6,F$5:F$83)</f>
        <v>58</v>
      </c>
      <c r="H6" s="19">
        <v>9.3229986293059923</v>
      </c>
      <c r="I6" s="18">
        <f t="shared" si="1"/>
        <v>4</v>
      </c>
      <c r="J6" s="18"/>
      <c r="K6" s="20">
        <v>6.7230812000000011</v>
      </c>
      <c r="L6" s="18">
        <f t="shared" ref="L6:N6" si="2">RANK(K6,K$5:K$83)</f>
        <v>56</v>
      </c>
      <c r="M6" s="21">
        <v>712.26450923082825</v>
      </c>
      <c r="N6" s="18">
        <f t="shared" si="2"/>
        <v>17</v>
      </c>
      <c r="O6" s="21">
        <f t="shared" ref="O6:O69" si="3">K6*1000000/365</f>
        <v>18419.40054794521</v>
      </c>
      <c r="P6" s="21">
        <v>2210.0858645627882</v>
      </c>
      <c r="Q6" s="25">
        <v>6.4963300807204991</v>
      </c>
      <c r="R6" s="6"/>
      <c r="S6" s="12"/>
      <c r="V6" s="13"/>
      <c r="W6" s="14"/>
      <c r="X6" s="14"/>
      <c r="Y6" s="14"/>
      <c r="AA6" s="13"/>
      <c r="AB6" s="10"/>
      <c r="AD6" s="13"/>
      <c r="AE6" s="10"/>
      <c r="AG6" s="13"/>
      <c r="AH6" s="14"/>
      <c r="AI6" s="14"/>
      <c r="AJ6" s="15"/>
      <c r="AK6" s="13"/>
      <c r="AL6" s="14"/>
      <c r="AM6" s="14"/>
    </row>
    <row r="7" spans="1:39" x14ac:dyDescent="0.35">
      <c r="A7" s="11">
        <v>3</v>
      </c>
      <c r="B7" s="27" t="s">
        <v>4</v>
      </c>
      <c r="C7" s="17">
        <v>14</v>
      </c>
      <c r="D7" s="18">
        <f t="shared" si="0"/>
        <v>6</v>
      </c>
      <c r="E7" s="18"/>
      <c r="F7" s="17">
        <v>652</v>
      </c>
      <c r="G7" s="18">
        <f t="shared" si="1"/>
        <v>15</v>
      </c>
      <c r="H7" s="19">
        <v>7.0614019110699733</v>
      </c>
      <c r="I7" s="18">
        <f t="shared" si="1"/>
        <v>17</v>
      </c>
      <c r="J7" s="18"/>
      <c r="K7" s="20">
        <v>66.37614108999999</v>
      </c>
      <c r="L7" s="18">
        <f t="shared" ref="L7:N7" si="4">RANK(K7,K$5:K$83)</f>
        <v>19</v>
      </c>
      <c r="M7" s="21">
        <v>718.87823549444192</v>
      </c>
      <c r="N7" s="18">
        <f t="shared" si="4"/>
        <v>16</v>
      </c>
      <c r="O7" s="21">
        <f t="shared" si="3"/>
        <v>181852.44134246573</v>
      </c>
      <c r="P7" s="21">
        <v>21819.901738987504</v>
      </c>
      <c r="Q7" s="25">
        <v>7.1229169226522551</v>
      </c>
      <c r="R7" s="6"/>
      <c r="S7" s="12"/>
      <c r="V7" s="13"/>
      <c r="W7" s="14"/>
      <c r="X7" s="14"/>
      <c r="Y7" s="14"/>
      <c r="AA7" s="13"/>
      <c r="AB7" s="10"/>
      <c r="AD7" s="13"/>
      <c r="AE7" s="10"/>
      <c r="AG7" s="13"/>
      <c r="AH7" s="14"/>
      <c r="AI7" s="14"/>
      <c r="AJ7" s="15"/>
      <c r="AK7" s="13"/>
      <c r="AL7" s="14"/>
      <c r="AM7" s="14"/>
    </row>
    <row r="8" spans="1:39" x14ac:dyDescent="0.35">
      <c r="A8" s="11">
        <v>4</v>
      </c>
      <c r="B8" s="27" t="s">
        <v>5</v>
      </c>
      <c r="C8" s="17">
        <v>9</v>
      </c>
      <c r="D8" s="18">
        <f t="shared" si="0"/>
        <v>21</v>
      </c>
      <c r="E8" s="18"/>
      <c r="F8" s="17">
        <v>634</v>
      </c>
      <c r="G8" s="18">
        <f t="shared" si="1"/>
        <v>20</v>
      </c>
      <c r="H8" s="19">
        <v>6.1707893120682948</v>
      </c>
      <c r="I8" s="18">
        <f t="shared" si="1"/>
        <v>25</v>
      </c>
      <c r="J8" s="18"/>
      <c r="K8" s="20">
        <v>59.053993599999991</v>
      </c>
      <c r="L8" s="18">
        <f t="shared" ref="L8:N8" si="5">RANK(K8,K$5:K$83)</f>
        <v>25</v>
      </c>
      <c r="M8" s="21">
        <v>574.77878949815363</v>
      </c>
      <c r="N8" s="18">
        <f t="shared" si="5"/>
        <v>34</v>
      </c>
      <c r="O8" s="21">
        <f t="shared" si="3"/>
        <v>161791.76328767123</v>
      </c>
      <c r="P8" s="21">
        <v>19412.884155161075</v>
      </c>
      <c r="Q8" s="25">
        <v>4.0351581690367997</v>
      </c>
      <c r="R8" s="6"/>
      <c r="S8" s="12"/>
      <c r="V8" s="13"/>
      <c r="W8" s="14"/>
      <c r="X8" s="14"/>
      <c r="Y8" s="14"/>
      <c r="AA8" s="13"/>
      <c r="AB8" s="10"/>
      <c r="AD8" s="13"/>
      <c r="AE8" s="10"/>
      <c r="AG8" s="13"/>
      <c r="AH8" s="14"/>
      <c r="AI8" s="14"/>
      <c r="AJ8" s="15"/>
      <c r="AK8" s="13"/>
      <c r="AL8" s="14"/>
      <c r="AM8" s="14"/>
    </row>
    <row r="9" spans="1:39" x14ac:dyDescent="0.35">
      <c r="A9" s="11">
        <v>5</v>
      </c>
      <c r="B9" s="27" t="s">
        <v>6</v>
      </c>
      <c r="C9" s="17">
        <v>5</v>
      </c>
      <c r="D9" s="18">
        <f t="shared" si="0"/>
        <v>37</v>
      </c>
      <c r="E9" s="18"/>
      <c r="F9" s="17">
        <v>210</v>
      </c>
      <c r="G9" s="18">
        <f t="shared" si="1"/>
        <v>40</v>
      </c>
      <c r="H9" s="19">
        <v>5.9509266773440084</v>
      </c>
      <c r="I9" s="18">
        <f t="shared" si="1"/>
        <v>31</v>
      </c>
      <c r="J9" s="18"/>
      <c r="K9" s="20">
        <v>20.750307700000004</v>
      </c>
      <c r="L9" s="18">
        <f t="shared" ref="L9:N9" si="6">RANK(K9,K$5:K$83)</f>
        <v>39</v>
      </c>
      <c r="M9" s="21">
        <v>588.01695073822293</v>
      </c>
      <c r="N9" s="18">
        <f t="shared" si="6"/>
        <v>30</v>
      </c>
      <c r="O9" s="21">
        <f t="shared" si="3"/>
        <v>56850.158082191789</v>
      </c>
      <c r="P9" s="21">
        <v>6821.2714332675878</v>
      </c>
      <c r="Q9" s="25">
        <v>6.2505963225639372</v>
      </c>
      <c r="R9" s="6"/>
      <c r="S9" s="12"/>
      <c r="V9" s="13"/>
      <c r="W9" s="14"/>
      <c r="X9" s="14"/>
      <c r="Y9" s="14"/>
      <c r="AA9" s="13"/>
      <c r="AB9" s="10"/>
      <c r="AD9" s="13"/>
      <c r="AE9" s="10"/>
      <c r="AG9" s="13"/>
      <c r="AH9" s="14"/>
      <c r="AI9" s="14"/>
      <c r="AJ9" s="15"/>
      <c r="AK9" s="13"/>
      <c r="AL9" s="14"/>
      <c r="AM9" s="14"/>
    </row>
    <row r="10" spans="1:39" x14ac:dyDescent="0.35">
      <c r="A10" s="11">
        <v>6</v>
      </c>
      <c r="B10" s="27" t="s">
        <v>7</v>
      </c>
      <c r="C10" s="17">
        <v>4</v>
      </c>
      <c r="D10" s="18">
        <f t="shared" si="0"/>
        <v>41</v>
      </c>
      <c r="E10" s="18"/>
      <c r="F10" s="17">
        <v>225</v>
      </c>
      <c r="G10" s="18">
        <f t="shared" si="1"/>
        <v>38</v>
      </c>
      <c r="H10" s="19">
        <v>4.774149807398433</v>
      </c>
      <c r="I10" s="18">
        <f t="shared" si="1"/>
        <v>39</v>
      </c>
      <c r="J10" s="18"/>
      <c r="K10" s="20">
        <v>21.741975990000004</v>
      </c>
      <c r="L10" s="18">
        <f t="shared" ref="L10:N10" si="7">RANK(K10,K$5:K$83)</f>
        <v>38</v>
      </c>
      <c r="M10" s="21">
        <v>461.33089104497725</v>
      </c>
      <c r="N10" s="18">
        <f t="shared" si="7"/>
        <v>41</v>
      </c>
      <c r="O10" s="21">
        <f t="shared" si="3"/>
        <v>59567.05750684932</v>
      </c>
      <c r="P10" s="21">
        <v>7147.2636390532552</v>
      </c>
      <c r="Q10" s="25">
        <v>4.4559286704175056</v>
      </c>
      <c r="R10" s="6"/>
      <c r="S10" s="12"/>
      <c r="V10" s="13"/>
      <c r="W10" s="14"/>
      <c r="X10" s="14"/>
      <c r="Y10" s="14"/>
      <c r="AA10" s="13"/>
      <c r="AB10" s="10"/>
      <c r="AD10" s="13"/>
      <c r="AE10" s="10"/>
      <c r="AG10" s="13"/>
      <c r="AH10" s="14"/>
      <c r="AI10" s="14"/>
      <c r="AJ10" s="15"/>
      <c r="AK10" s="13"/>
      <c r="AL10" s="14"/>
      <c r="AM10" s="14"/>
    </row>
    <row r="11" spans="1:39" x14ac:dyDescent="0.35">
      <c r="A11" s="11">
        <v>7</v>
      </c>
      <c r="B11" s="27" t="s">
        <v>8</v>
      </c>
      <c r="C11" s="17">
        <v>3</v>
      </c>
      <c r="D11" s="18">
        <f t="shared" si="0"/>
        <v>48</v>
      </c>
      <c r="E11" s="18"/>
      <c r="F11" s="17">
        <v>138</v>
      </c>
      <c r="G11" s="18">
        <f t="shared" si="1"/>
        <v>47</v>
      </c>
      <c r="H11" s="19">
        <v>1.6786340778985713</v>
      </c>
      <c r="I11" s="18">
        <f t="shared" si="1"/>
        <v>69</v>
      </c>
      <c r="J11" s="18"/>
      <c r="K11" s="20">
        <v>12.464512800000001</v>
      </c>
      <c r="L11" s="18">
        <f t="shared" ref="L11:N11" si="8">RANK(K11,K$5:K$83)</f>
        <v>43</v>
      </c>
      <c r="M11" s="21">
        <v>151.61852138031117</v>
      </c>
      <c r="N11" s="18">
        <f t="shared" si="8"/>
        <v>67</v>
      </c>
      <c r="O11" s="21">
        <f t="shared" si="3"/>
        <v>34149.350136986301</v>
      </c>
      <c r="P11" s="21">
        <v>4097.4729783037474</v>
      </c>
      <c r="Q11" s="25">
        <v>1.0817237912394397</v>
      </c>
      <c r="R11" s="6"/>
      <c r="S11" s="12"/>
      <c r="V11" s="13"/>
      <c r="W11" s="14"/>
      <c r="X11" s="14"/>
      <c r="Y11" s="14"/>
      <c r="AA11" s="13"/>
      <c r="AB11" s="10"/>
      <c r="AD11" s="13"/>
      <c r="AE11" s="10"/>
      <c r="AG11" s="13"/>
      <c r="AH11" s="14"/>
      <c r="AI11" s="14"/>
      <c r="AJ11" s="15"/>
      <c r="AK11" s="13"/>
      <c r="AL11" s="14"/>
      <c r="AM11" s="14"/>
    </row>
    <row r="12" spans="1:39" x14ac:dyDescent="0.35">
      <c r="A12" s="11">
        <v>8</v>
      </c>
      <c r="B12" s="27" t="s">
        <v>9</v>
      </c>
      <c r="C12" s="17">
        <v>3</v>
      </c>
      <c r="D12" s="18">
        <f t="shared" si="0"/>
        <v>48</v>
      </c>
      <c r="E12" s="18"/>
      <c r="F12" s="17">
        <v>105</v>
      </c>
      <c r="G12" s="18">
        <f t="shared" si="1"/>
        <v>51</v>
      </c>
      <c r="H12" s="19">
        <v>8.8105597372057627</v>
      </c>
      <c r="I12" s="18">
        <f t="shared" si="1"/>
        <v>6</v>
      </c>
      <c r="J12" s="18"/>
      <c r="K12" s="20">
        <v>6.5532021699999996</v>
      </c>
      <c r="L12" s="18">
        <f t="shared" ref="L12:N12" si="9">RANK(K12,K$5:K$83)</f>
        <v>57</v>
      </c>
      <c r="M12" s="21">
        <v>549.87980179782323</v>
      </c>
      <c r="N12" s="18">
        <f t="shared" si="9"/>
        <v>38</v>
      </c>
      <c r="O12" s="21">
        <f t="shared" si="3"/>
        <v>17953.978547945204</v>
      </c>
      <c r="P12" s="21">
        <v>2154.2413445101906</v>
      </c>
      <c r="Q12" s="25">
        <v>6.898109725356754</v>
      </c>
      <c r="R12" s="6"/>
      <c r="S12" s="12"/>
      <c r="V12" s="13"/>
      <c r="W12" s="14"/>
      <c r="X12" s="14"/>
      <c r="Y12" s="14"/>
      <c r="AA12" s="13"/>
      <c r="AB12" s="10"/>
      <c r="AD12" s="13"/>
      <c r="AE12" s="10"/>
      <c r="AG12" s="13"/>
      <c r="AH12" s="14"/>
      <c r="AI12" s="14"/>
      <c r="AJ12" s="15"/>
      <c r="AK12" s="13"/>
      <c r="AL12" s="14"/>
      <c r="AM12" s="14"/>
    </row>
    <row r="13" spans="1:39" x14ac:dyDescent="0.35">
      <c r="A13" s="11">
        <v>9</v>
      </c>
      <c r="B13" s="27" t="s">
        <v>10</v>
      </c>
      <c r="C13" s="17">
        <v>4</v>
      </c>
      <c r="D13" s="18">
        <f t="shared" si="0"/>
        <v>41</v>
      </c>
      <c r="E13" s="18"/>
      <c r="F13" s="17">
        <v>161</v>
      </c>
      <c r="G13" s="18">
        <f t="shared" si="1"/>
        <v>42</v>
      </c>
      <c r="H13" s="19">
        <v>1.1471413224611062</v>
      </c>
      <c r="I13" s="18">
        <f t="shared" si="1"/>
        <v>70</v>
      </c>
      <c r="J13" s="18"/>
      <c r="K13" s="20">
        <v>19.26361155</v>
      </c>
      <c r="L13" s="18">
        <f t="shared" ref="L13:N13" si="10">RANK(K13,K$5:K$83)</f>
        <v>41</v>
      </c>
      <c r="M13" s="21">
        <v>137.25518527232322</v>
      </c>
      <c r="N13" s="18">
        <f t="shared" si="10"/>
        <v>68</v>
      </c>
      <c r="O13" s="21">
        <f t="shared" si="3"/>
        <v>52777.01794520548</v>
      </c>
      <c r="P13" s="21">
        <v>6332.5481755424062</v>
      </c>
      <c r="Q13" s="25">
        <v>0.85191847894454742</v>
      </c>
      <c r="R13" s="6"/>
      <c r="S13" s="12"/>
      <c r="V13" s="13"/>
      <c r="W13" s="14"/>
      <c r="X13" s="14"/>
      <c r="Y13" s="14"/>
      <c r="AA13" s="13"/>
      <c r="AB13" s="10"/>
      <c r="AD13" s="13"/>
      <c r="AE13" s="10"/>
      <c r="AG13" s="13"/>
      <c r="AH13" s="14"/>
      <c r="AI13" s="14"/>
      <c r="AJ13" s="15"/>
      <c r="AK13" s="13"/>
      <c r="AL13" s="14"/>
      <c r="AM13" s="14"/>
    </row>
    <row r="14" spans="1:39" x14ac:dyDescent="0.35">
      <c r="A14" s="11">
        <v>10</v>
      </c>
      <c r="B14" s="27" t="s">
        <v>11</v>
      </c>
      <c r="C14" s="17">
        <v>15</v>
      </c>
      <c r="D14" s="18">
        <f t="shared" si="0"/>
        <v>4</v>
      </c>
      <c r="E14" s="18"/>
      <c r="F14" s="17">
        <v>953</v>
      </c>
      <c r="G14" s="18">
        <f t="shared" si="1"/>
        <v>4</v>
      </c>
      <c r="H14" s="19">
        <v>6.116535719514971</v>
      </c>
      <c r="I14" s="18">
        <f t="shared" si="1"/>
        <v>26</v>
      </c>
      <c r="J14" s="18"/>
      <c r="K14" s="20">
        <v>175.89778003000004</v>
      </c>
      <c r="L14" s="18">
        <f t="shared" ref="L14:N14" si="11">RANK(K14,K$5:K$83)</f>
        <v>1</v>
      </c>
      <c r="M14" s="21">
        <v>1128.9454926934757</v>
      </c>
      <c r="N14" s="18">
        <f t="shared" si="11"/>
        <v>1</v>
      </c>
      <c r="O14" s="21">
        <f t="shared" si="3"/>
        <v>481911.7261095891</v>
      </c>
      <c r="P14" s="21">
        <v>57823.070358316909</v>
      </c>
      <c r="Q14" s="25">
        <v>12.373323158504856</v>
      </c>
      <c r="R14" s="6"/>
      <c r="S14" s="12"/>
      <c r="V14" s="13"/>
      <c r="W14" s="14"/>
      <c r="X14" s="14"/>
      <c r="Y14" s="14"/>
      <c r="AA14" s="13"/>
      <c r="AB14" s="10"/>
      <c r="AD14" s="13"/>
      <c r="AE14" s="10"/>
      <c r="AG14" s="13"/>
      <c r="AH14" s="14"/>
      <c r="AI14" s="14"/>
      <c r="AJ14" s="15"/>
      <c r="AK14" s="13"/>
      <c r="AL14" s="14"/>
      <c r="AM14" s="14"/>
    </row>
    <row r="15" spans="1:39" x14ac:dyDescent="0.35">
      <c r="A15" s="11">
        <v>11</v>
      </c>
      <c r="B15" s="27" t="s">
        <v>12</v>
      </c>
      <c r="C15" s="17">
        <v>0</v>
      </c>
      <c r="D15" s="18">
        <f t="shared" si="0"/>
        <v>71</v>
      </c>
      <c r="E15" s="18"/>
      <c r="F15" s="17">
        <v>0</v>
      </c>
      <c r="G15" s="18">
        <f t="shared" si="1"/>
        <v>71</v>
      </c>
      <c r="H15" s="19">
        <v>0</v>
      </c>
      <c r="I15" s="18">
        <f t="shared" si="1"/>
        <v>71</v>
      </c>
      <c r="J15" s="18"/>
      <c r="K15" s="20">
        <v>0</v>
      </c>
      <c r="L15" s="18">
        <f t="shared" ref="L15:N15" si="12">RANK(K15,K$5:K$83)</f>
        <v>71</v>
      </c>
      <c r="M15" s="21">
        <v>0</v>
      </c>
      <c r="N15" s="18">
        <f t="shared" si="12"/>
        <v>71</v>
      </c>
      <c r="O15" s="21">
        <f t="shared" si="3"/>
        <v>0</v>
      </c>
      <c r="P15" s="21"/>
      <c r="Q15" s="25">
        <v>0</v>
      </c>
      <c r="R15" s="6"/>
      <c r="S15" s="12"/>
      <c r="V15" s="13"/>
      <c r="W15" s="14"/>
      <c r="X15" s="14"/>
      <c r="Y15" s="14"/>
      <c r="AA15" s="13"/>
      <c r="AB15" s="10"/>
      <c r="AD15" s="13"/>
      <c r="AE15" s="10"/>
      <c r="AG15" s="13"/>
      <c r="AH15" s="14"/>
      <c r="AI15" s="14"/>
      <c r="AJ15" s="15"/>
      <c r="AK15" s="13"/>
      <c r="AL15" s="14"/>
      <c r="AM15" s="14"/>
    </row>
    <row r="16" spans="1:39" x14ac:dyDescent="0.35">
      <c r="A16" s="11">
        <v>12</v>
      </c>
      <c r="B16" s="27" t="s">
        <v>13</v>
      </c>
      <c r="C16" s="17">
        <v>4</v>
      </c>
      <c r="D16" s="18">
        <f t="shared" si="0"/>
        <v>41</v>
      </c>
      <c r="E16" s="18"/>
      <c r="F16" s="17">
        <v>221</v>
      </c>
      <c r="G16" s="18">
        <f t="shared" si="1"/>
        <v>39</v>
      </c>
      <c r="H16" s="19">
        <v>7.4182984968186485</v>
      </c>
      <c r="I16" s="18">
        <f t="shared" si="1"/>
        <v>13</v>
      </c>
      <c r="J16" s="18"/>
      <c r="K16" s="20">
        <v>12.00785677</v>
      </c>
      <c r="L16" s="18">
        <f t="shared" ref="L16:N16" si="13">RANK(K16,K$5:K$83)</f>
        <v>44</v>
      </c>
      <c r="M16" s="21">
        <v>403.06726618508884</v>
      </c>
      <c r="N16" s="18">
        <f t="shared" si="13"/>
        <v>47</v>
      </c>
      <c r="O16" s="21">
        <f t="shared" si="3"/>
        <v>32898.237726027393</v>
      </c>
      <c r="P16" s="21">
        <v>3947.3559401709399</v>
      </c>
      <c r="Q16" s="25">
        <v>7.7588611401570882</v>
      </c>
      <c r="R16" s="6"/>
      <c r="S16" s="12"/>
      <c r="V16" s="13"/>
      <c r="W16" s="14"/>
      <c r="X16" s="14"/>
      <c r="Y16" s="14"/>
      <c r="AA16" s="13"/>
      <c r="AB16" s="10"/>
      <c r="AD16" s="13"/>
      <c r="AE16" s="10"/>
      <c r="AG16" s="13"/>
      <c r="AH16" s="14"/>
      <c r="AI16" s="14"/>
      <c r="AJ16" s="15"/>
      <c r="AK16" s="13"/>
      <c r="AL16" s="14"/>
      <c r="AM16" s="14"/>
    </row>
    <row r="17" spans="1:39" x14ac:dyDescent="0.35">
      <c r="A17" s="11">
        <v>13</v>
      </c>
      <c r="B17" s="27" t="s">
        <v>14</v>
      </c>
      <c r="C17" s="17">
        <v>6</v>
      </c>
      <c r="D17" s="18">
        <f t="shared" si="0"/>
        <v>34</v>
      </c>
      <c r="E17" s="18"/>
      <c r="F17" s="17">
        <v>405</v>
      </c>
      <c r="G17" s="18">
        <f t="shared" si="1"/>
        <v>29</v>
      </c>
      <c r="H17" s="19">
        <v>4.2897911473687591</v>
      </c>
      <c r="I17" s="18">
        <f t="shared" si="1"/>
        <v>47</v>
      </c>
      <c r="J17" s="18"/>
      <c r="K17" s="20">
        <v>39.473887759999997</v>
      </c>
      <c r="L17" s="18">
        <f t="shared" ref="L17:N17" si="14">RANK(K17,K$5:K$83)</f>
        <v>30</v>
      </c>
      <c r="M17" s="21">
        <v>418.11045497549628</v>
      </c>
      <c r="N17" s="18">
        <f t="shared" si="14"/>
        <v>46</v>
      </c>
      <c r="O17" s="21">
        <f t="shared" si="3"/>
        <v>108147.63769863013</v>
      </c>
      <c r="P17" s="21">
        <v>12976.29446416831</v>
      </c>
      <c r="Q17" s="25">
        <v>3.3408802368435406</v>
      </c>
      <c r="R17" s="6"/>
      <c r="S17" s="12"/>
      <c r="V17" s="13"/>
      <c r="W17" s="14"/>
      <c r="X17" s="14"/>
      <c r="Y17" s="14"/>
      <c r="AA17" s="13"/>
      <c r="AB17" s="10"/>
      <c r="AD17" s="13"/>
      <c r="AE17" s="10"/>
      <c r="AG17" s="13"/>
      <c r="AH17" s="14"/>
      <c r="AI17" s="14"/>
      <c r="AJ17" s="15"/>
      <c r="AK17" s="13"/>
      <c r="AL17" s="14"/>
      <c r="AM17" s="14"/>
    </row>
    <row r="18" spans="1:39" x14ac:dyDescent="0.35">
      <c r="A18" s="11">
        <v>14</v>
      </c>
      <c r="B18" s="27" t="s">
        <v>15</v>
      </c>
      <c r="C18" s="17">
        <v>13</v>
      </c>
      <c r="D18" s="18">
        <f t="shared" si="0"/>
        <v>10</v>
      </c>
      <c r="E18" s="18"/>
      <c r="F18" s="17">
        <v>913</v>
      </c>
      <c r="G18" s="18">
        <f t="shared" si="1"/>
        <v>6</v>
      </c>
      <c r="H18" s="19">
        <v>3.1160724102754438</v>
      </c>
      <c r="I18" s="18">
        <f t="shared" si="1"/>
        <v>60</v>
      </c>
      <c r="J18" s="18"/>
      <c r="K18" s="20">
        <v>166.56442754999998</v>
      </c>
      <c r="L18" s="18">
        <f t="shared" ref="L18:N18" si="15">RANK(K18,K$5:K$83)</f>
        <v>2</v>
      </c>
      <c r="M18" s="21">
        <v>568.48501338650385</v>
      </c>
      <c r="N18" s="18">
        <f t="shared" si="15"/>
        <v>36</v>
      </c>
      <c r="O18" s="21">
        <f t="shared" si="3"/>
        <v>456340.89739726024</v>
      </c>
      <c r="P18" s="21">
        <v>54754.907149901373</v>
      </c>
      <c r="Q18" s="25">
        <v>5.4048728103463564</v>
      </c>
      <c r="R18" s="6"/>
      <c r="S18" s="12"/>
      <c r="V18" s="13"/>
      <c r="W18" s="14"/>
      <c r="X18" s="14"/>
      <c r="Y18" s="14"/>
      <c r="AA18" s="13"/>
      <c r="AB18" s="10"/>
      <c r="AD18" s="13"/>
      <c r="AE18" s="10"/>
      <c r="AG18" s="13"/>
      <c r="AH18" s="14"/>
      <c r="AI18" s="14"/>
      <c r="AJ18" s="15"/>
      <c r="AK18" s="13"/>
      <c r="AL18" s="14"/>
      <c r="AM18" s="14"/>
    </row>
    <row r="19" spans="1:39" x14ac:dyDescent="0.35">
      <c r="A19" s="11">
        <v>15</v>
      </c>
      <c r="B19" s="27" t="s">
        <v>0</v>
      </c>
      <c r="C19" s="17">
        <v>2</v>
      </c>
      <c r="D19" s="18">
        <f t="shared" si="0"/>
        <v>55</v>
      </c>
      <c r="E19" s="18"/>
      <c r="F19" s="17">
        <v>99</v>
      </c>
      <c r="G19" s="18">
        <f t="shared" si="1"/>
        <v>55</v>
      </c>
      <c r="H19" s="19">
        <v>8.8937635494574305</v>
      </c>
      <c r="I19" s="18">
        <f t="shared" si="1"/>
        <v>5</v>
      </c>
      <c r="J19" s="18"/>
      <c r="K19" s="20">
        <v>9.0073866199999983</v>
      </c>
      <c r="L19" s="18">
        <f t="shared" ref="L19:N19" si="16">RANK(K19,K$5:K$83)</f>
        <v>52</v>
      </c>
      <c r="M19" s="21">
        <v>809.18754340228827</v>
      </c>
      <c r="N19" s="18">
        <f t="shared" si="16"/>
        <v>10</v>
      </c>
      <c r="O19" s="21">
        <f t="shared" si="3"/>
        <v>24677.771561643833</v>
      </c>
      <c r="P19" s="21">
        <v>2961.0080933596314</v>
      </c>
      <c r="Q19" s="25">
        <v>10.901625840836749</v>
      </c>
      <c r="R19" s="6"/>
      <c r="S19" s="12"/>
      <c r="V19" s="13"/>
      <c r="W19" s="14"/>
      <c r="X19" s="14"/>
      <c r="Y19" s="14"/>
      <c r="AA19" s="13"/>
      <c r="AB19" s="10"/>
      <c r="AD19" s="13"/>
      <c r="AE19" s="10"/>
      <c r="AG19" s="13"/>
      <c r="AH19" s="14"/>
      <c r="AI19" s="14"/>
      <c r="AJ19" s="15"/>
      <c r="AK19" s="13"/>
      <c r="AL19" s="14"/>
      <c r="AM19" s="14"/>
    </row>
    <row r="20" spans="1:39" x14ac:dyDescent="0.35">
      <c r="A20" s="11">
        <v>16</v>
      </c>
      <c r="B20" s="27" t="s">
        <v>16</v>
      </c>
      <c r="C20" s="17">
        <v>5</v>
      </c>
      <c r="D20" s="18">
        <f t="shared" si="0"/>
        <v>37</v>
      </c>
      <c r="E20" s="18"/>
      <c r="F20" s="17">
        <v>110</v>
      </c>
      <c r="G20" s="18">
        <f t="shared" si="1"/>
        <v>49</v>
      </c>
      <c r="H20" s="19">
        <v>6.2797544579431026</v>
      </c>
      <c r="I20" s="18">
        <f t="shared" si="1"/>
        <v>23</v>
      </c>
      <c r="J20" s="18"/>
      <c r="K20" s="20">
        <v>7.975644449999999</v>
      </c>
      <c r="L20" s="18">
        <f t="shared" ref="L20:N20" si="17">RANK(K20,K$5:K$83)</f>
        <v>53</v>
      </c>
      <c r="M20" s="21">
        <v>455.31898899869691</v>
      </c>
      <c r="N20" s="18">
        <f t="shared" si="17"/>
        <v>42</v>
      </c>
      <c r="O20" s="21">
        <f t="shared" si="3"/>
        <v>21851.080684931505</v>
      </c>
      <c r="P20" s="21">
        <v>2621.8423570019722</v>
      </c>
      <c r="Q20" s="25">
        <v>5.1383251469601019</v>
      </c>
      <c r="R20" s="6"/>
      <c r="S20" s="12"/>
      <c r="V20" s="13"/>
      <c r="W20" s="14"/>
      <c r="X20" s="14"/>
      <c r="Y20" s="14"/>
      <c r="AA20" s="13"/>
      <c r="AB20" s="10"/>
      <c r="AD20" s="13"/>
      <c r="AE20" s="10"/>
      <c r="AG20" s="13"/>
      <c r="AH20" s="14"/>
      <c r="AI20" s="14"/>
      <c r="AJ20" s="15"/>
      <c r="AK20" s="13"/>
      <c r="AL20" s="14"/>
      <c r="AM20" s="14"/>
    </row>
    <row r="21" spans="1:39" x14ac:dyDescent="0.35">
      <c r="A21" s="11">
        <v>17</v>
      </c>
      <c r="B21" s="27" t="s">
        <v>17</v>
      </c>
      <c r="C21" s="17">
        <v>2</v>
      </c>
      <c r="D21" s="18">
        <f t="shared" si="0"/>
        <v>55</v>
      </c>
      <c r="E21" s="18"/>
      <c r="F21" s="17">
        <v>57</v>
      </c>
      <c r="G21" s="18">
        <f t="shared" si="1"/>
        <v>62</v>
      </c>
      <c r="H21" s="19">
        <v>4.5743486543991825</v>
      </c>
      <c r="I21" s="18">
        <f t="shared" si="1"/>
        <v>42</v>
      </c>
      <c r="J21" s="18"/>
      <c r="K21" s="20">
        <v>4.1520754100000001</v>
      </c>
      <c r="L21" s="18">
        <f t="shared" ref="L21:N21" si="18">RANK(K21,K$5:K$83)</f>
        <v>61</v>
      </c>
      <c r="M21" s="21">
        <v>333.21123797714802</v>
      </c>
      <c r="N21" s="18">
        <f t="shared" si="18"/>
        <v>51</v>
      </c>
      <c r="O21" s="21">
        <f t="shared" si="3"/>
        <v>11375.549068493152</v>
      </c>
      <c r="P21" s="21">
        <v>1364.9163083497699</v>
      </c>
      <c r="Q21" s="25">
        <v>2.5629351195185559</v>
      </c>
      <c r="R21" s="6"/>
      <c r="S21" s="12"/>
      <c r="V21" s="13"/>
      <c r="W21" s="14"/>
      <c r="X21" s="14"/>
      <c r="Y21" s="14"/>
      <c r="AA21" s="13"/>
      <c r="AB21" s="10"/>
      <c r="AD21" s="13"/>
      <c r="AE21" s="10"/>
      <c r="AG21" s="13"/>
      <c r="AH21" s="14"/>
      <c r="AI21" s="14"/>
      <c r="AJ21" s="15"/>
      <c r="AK21" s="13"/>
      <c r="AL21" s="14"/>
      <c r="AM21" s="14"/>
    </row>
    <row r="22" spans="1:39" x14ac:dyDescent="0.35">
      <c r="A22" s="11">
        <v>18</v>
      </c>
      <c r="B22" s="27" t="s">
        <v>18</v>
      </c>
      <c r="C22" s="17">
        <v>12</v>
      </c>
      <c r="D22" s="18">
        <f t="shared" si="0"/>
        <v>12</v>
      </c>
      <c r="E22" s="18"/>
      <c r="F22" s="17">
        <v>714</v>
      </c>
      <c r="G22" s="18">
        <f t="shared" si="1"/>
        <v>13</v>
      </c>
      <c r="H22" s="19">
        <v>5.4529880739756509</v>
      </c>
      <c r="I22" s="18">
        <f t="shared" si="1"/>
        <v>36</v>
      </c>
      <c r="J22" s="18"/>
      <c r="K22" s="20">
        <v>83.375783499999997</v>
      </c>
      <c r="L22" s="18">
        <f t="shared" ref="L22:N22" si="19">RANK(K22,K$5:K$83)</f>
        <v>14</v>
      </c>
      <c r="M22" s="21">
        <v>636.76071860486809</v>
      </c>
      <c r="N22" s="18">
        <f t="shared" si="19"/>
        <v>22</v>
      </c>
      <c r="O22" s="21">
        <f t="shared" si="3"/>
        <v>228426.80410958905</v>
      </c>
      <c r="P22" s="21">
        <v>27408.212853385929</v>
      </c>
      <c r="Q22" s="25">
        <v>5.5267950883754757</v>
      </c>
      <c r="R22" s="6"/>
      <c r="S22" s="12"/>
      <c r="V22" s="13"/>
      <c r="W22" s="14"/>
      <c r="X22" s="14"/>
      <c r="Y22" s="14"/>
      <c r="AA22" s="13"/>
      <c r="AB22" s="10"/>
      <c r="AD22" s="13"/>
      <c r="AE22" s="10"/>
      <c r="AG22" s="13"/>
      <c r="AH22" s="14"/>
      <c r="AI22" s="14"/>
      <c r="AJ22" s="15"/>
      <c r="AK22" s="13"/>
      <c r="AL22" s="14"/>
      <c r="AM22" s="14"/>
    </row>
    <row r="23" spans="1:39" x14ac:dyDescent="0.35">
      <c r="A23" s="11">
        <v>19</v>
      </c>
      <c r="B23" s="27" t="s">
        <v>19</v>
      </c>
      <c r="C23" s="17">
        <v>10</v>
      </c>
      <c r="D23" s="18">
        <f t="shared" si="0"/>
        <v>17</v>
      </c>
      <c r="E23" s="18"/>
      <c r="F23" s="17">
        <v>332</v>
      </c>
      <c r="G23" s="18">
        <f t="shared" si="1"/>
        <v>31</v>
      </c>
      <c r="H23" s="19">
        <v>8.3079161674870559</v>
      </c>
      <c r="I23" s="18">
        <f t="shared" si="1"/>
        <v>11</v>
      </c>
      <c r="J23" s="18"/>
      <c r="K23" s="20">
        <v>31.670818319999999</v>
      </c>
      <c r="L23" s="18">
        <f t="shared" ref="L23:N23" si="20">RANK(K23,K$5:K$83)</f>
        <v>31</v>
      </c>
      <c r="M23" s="21">
        <v>792.52561312732905</v>
      </c>
      <c r="N23" s="18">
        <f t="shared" si="20"/>
        <v>11</v>
      </c>
      <c r="O23" s="21">
        <f t="shared" si="3"/>
        <v>86769.365260273975</v>
      </c>
      <c r="P23" s="21">
        <v>10411.182879684418</v>
      </c>
      <c r="Q23" s="25">
        <v>9.0536711135400143</v>
      </c>
      <c r="R23" s="6"/>
      <c r="S23" s="12"/>
      <c r="V23" s="13"/>
      <c r="W23" s="14"/>
      <c r="X23" s="14"/>
      <c r="Y23" s="14"/>
      <c r="AA23" s="13"/>
      <c r="AB23" s="10"/>
      <c r="AD23" s="13"/>
      <c r="AE23" s="10"/>
      <c r="AG23" s="13"/>
      <c r="AH23" s="14"/>
      <c r="AI23" s="14"/>
      <c r="AJ23" s="15"/>
      <c r="AK23" s="13"/>
      <c r="AL23" s="14"/>
      <c r="AM23" s="14"/>
    </row>
    <row r="24" spans="1:39" x14ac:dyDescent="0.35">
      <c r="A24" s="11">
        <v>20</v>
      </c>
      <c r="B24" s="27" t="s">
        <v>20</v>
      </c>
      <c r="C24" s="17">
        <v>9</v>
      </c>
      <c r="D24" s="18">
        <f t="shared" si="0"/>
        <v>21</v>
      </c>
      <c r="E24" s="18"/>
      <c r="F24" s="17">
        <v>519</v>
      </c>
      <c r="G24" s="18">
        <f t="shared" si="1"/>
        <v>24</v>
      </c>
      <c r="H24" s="19">
        <v>4.673443701586236</v>
      </c>
      <c r="I24" s="18">
        <f t="shared" si="1"/>
        <v>41</v>
      </c>
      <c r="J24" s="18"/>
      <c r="K24" s="20">
        <v>68.240983010000008</v>
      </c>
      <c r="L24" s="18">
        <f t="shared" ref="L24:N24" si="21">RANK(K24,K$5:K$83)</f>
        <v>18</v>
      </c>
      <c r="M24" s="21">
        <v>614.49015845498627</v>
      </c>
      <c r="N24" s="18">
        <f t="shared" si="21"/>
        <v>28</v>
      </c>
      <c r="O24" s="21">
        <f t="shared" si="3"/>
        <v>186961.59728767123</v>
      </c>
      <c r="P24" s="21">
        <v>22432.933270874426</v>
      </c>
      <c r="Q24" s="25">
        <v>5.4506539229827551</v>
      </c>
      <c r="R24" s="6"/>
      <c r="S24" s="12"/>
      <c r="V24" s="13"/>
      <c r="W24" s="14"/>
      <c r="X24" s="14"/>
      <c r="Y24" s="14"/>
      <c r="AA24" s="13"/>
      <c r="AB24" s="10"/>
      <c r="AD24" s="13"/>
      <c r="AE24" s="10"/>
      <c r="AG24" s="13"/>
      <c r="AH24" s="14"/>
      <c r="AI24" s="14"/>
      <c r="AJ24" s="15"/>
      <c r="AK24" s="13"/>
      <c r="AL24" s="14"/>
      <c r="AM24" s="14"/>
    </row>
    <row r="25" spans="1:39" x14ac:dyDescent="0.35">
      <c r="A25" s="11">
        <v>21</v>
      </c>
      <c r="B25" s="27" t="s">
        <v>21</v>
      </c>
      <c r="C25" s="17">
        <v>1</v>
      </c>
      <c r="D25" s="18">
        <f t="shared" si="0"/>
        <v>64</v>
      </c>
      <c r="E25" s="18"/>
      <c r="F25" s="17">
        <v>45</v>
      </c>
      <c r="G25" s="18">
        <f t="shared" si="1"/>
        <v>64</v>
      </c>
      <c r="H25" s="19">
        <v>5.3959585451186651</v>
      </c>
      <c r="I25" s="18">
        <f t="shared" si="1"/>
        <v>37</v>
      </c>
      <c r="J25" s="18"/>
      <c r="K25" s="20">
        <v>2.3726504199999998</v>
      </c>
      <c r="L25" s="18">
        <f t="shared" ref="L25:N25" si="22">RANK(K25,K$5:K$83)</f>
        <v>66</v>
      </c>
      <c r="M25" s="21">
        <v>284.50496240840857</v>
      </c>
      <c r="N25" s="18">
        <f t="shared" si="22"/>
        <v>56</v>
      </c>
      <c r="O25" s="21">
        <f t="shared" si="3"/>
        <v>6500.4121095890405</v>
      </c>
      <c r="P25" s="21">
        <v>779.96397764628534</v>
      </c>
      <c r="Q25" s="25">
        <v>3.0671382532531566</v>
      </c>
      <c r="R25" s="6"/>
      <c r="S25" s="12"/>
      <c r="V25" s="13"/>
      <c r="W25" s="14"/>
      <c r="X25" s="14"/>
      <c r="Y25" s="14"/>
      <c r="AA25" s="13"/>
      <c r="AB25" s="10"/>
      <c r="AD25" s="13"/>
      <c r="AE25" s="10"/>
      <c r="AG25" s="13"/>
      <c r="AH25" s="14"/>
      <c r="AI25" s="14"/>
      <c r="AJ25" s="15"/>
      <c r="AK25" s="13"/>
      <c r="AL25" s="14"/>
      <c r="AM25" s="14"/>
    </row>
    <row r="26" spans="1:39" x14ac:dyDescent="0.35">
      <c r="A26" s="11">
        <v>22</v>
      </c>
      <c r="B26" s="27" t="s">
        <v>22</v>
      </c>
      <c r="C26" s="17">
        <v>9</v>
      </c>
      <c r="D26" s="18">
        <f t="shared" si="0"/>
        <v>21</v>
      </c>
      <c r="E26" s="18"/>
      <c r="F26" s="17">
        <v>652</v>
      </c>
      <c r="G26" s="18">
        <f t="shared" si="1"/>
        <v>15</v>
      </c>
      <c r="H26" s="19">
        <v>5.167492425205114</v>
      </c>
      <c r="I26" s="18">
        <f t="shared" si="1"/>
        <v>38</v>
      </c>
      <c r="J26" s="18"/>
      <c r="K26" s="20">
        <v>74.734879169999999</v>
      </c>
      <c r="L26" s="18">
        <f t="shared" ref="L26:N26" si="23">RANK(K26,K$5:K$83)</f>
        <v>16</v>
      </c>
      <c r="M26" s="21">
        <v>592.31889878772154</v>
      </c>
      <c r="N26" s="18">
        <f t="shared" si="23"/>
        <v>29</v>
      </c>
      <c r="O26" s="21">
        <f t="shared" si="3"/>
        <v>204753.09361643836</v>
      </c>
      <c r="P26" s="21">
        <v>24567.678885601577</v>
      </c>
      <c r="Q26" s="25">
        <v>4.0645892577917557</v>
      </c>
      <c r="R26" s="6"/>
      <c r="S26" s="12"/>
      <c r="V26" s="13"/>
      <c r="W26" s="14"/>
      <c r="X26" s="14"/>
      <c r="Y26" s="14"/>
      <c r="AA26" s="13"/>
      <c r="AB26" s="10"/>
      <c r="AD26" s="13"/>
      <c r="AE26" s="10"/>
      <c r="AG26" s="13"/>
      <c r="AH26" s="14"/>
      <c r="AI26" s="14"/>
      <c r="AJ26" s="15"/>
      <c r="AK26" s="13"/>
      <c r="AL26" s="14"/>
      <c r="AM26" s="14"/>
    </row>
    <row r="27" spans="1:39" x14ac:dyDescent="0.35">
      <c r="A27" s="11">
        <v>23</v>
      </c>
      <c r="B27" s="27" t="s">
        <v>23</v>
      </c>
      <c r="C27" s="17">
        <v>4</v>
      </c>
      <c r="D27" s="18">
        <f t="shared" si="0"/>
        <v>41</v>
      </c>
      <c r="E27" s="18"/>
      <c r="F27" s="17">
        <v>120</v>
      </c>
      <c r="G27" s="18">
        <f t="shared" si="1"/>
        <v>48</v>
      </c>
      <c r="H27" s="19">
        <v>7.5170865889870271</v>
      </c>
      <c r="I27" s="18">
        <f t="shared" si="1"/>
        <v>12</v>
      </c>
      <c r="J27" s="18"/>
      <c r="K27" s="20">
        <v>9.2809881099999991</v>
      </c>
      <c r="L27" s="18">
        <f t="shared" ref="L27:N27" si="24">RANK(K27,K$5:K$83)</f>
        <v>51</v>
      </c>
      <c r="M27" s="21">
        <v>581.38326045190877</v>
      </c>
      <c r="N27" s="18">
        <f t="shared" si="24"/>
        <v>31</v>
      </c>
      <c r="O27" s="21">
        <f t="shared" si="3"/>
        <v>25427.364684931505</v>
      </c>
      <c r="P27" s="21">
        <v>3050.9494115713346</v>
      </c>
      <c r="Q27" s="25">
        <v>5.8783977693409852</v>
      </c>
      <c r="R27" s="6"/>
      <c r="S27" s="12"/>
      <c r="V27" s="13"/>
      <c r="W27" s="14"/>
      <c r="X27" s="14"/>
      <c r="Y27" s="14"/>
      <c r="AA27" s="13"/>
      <c r="AB27" s="10"/>
      <c r="AD27" s="13"/>
      <c r="AE27" s="10"/>
      <c r="AG27" s="13"/>
      <c r="AH27" s="14"/>
      <c r="AI27" s="14"/>
      <c r="AJ27" s="15"/>
      <c r="AK27" s="13"/>
      <c r="AL27" s="14"/>
      <c r="AM27" s="14"/>
    </row>
    <row r="28" spans="1:39" x14ac:dyDescent="0.35">
      <c r="A28" s="11">
        <v>24</v>
      </c>
      <c r="B28" s="27" t="s">
        <v>24</v>
      </c>
      <c r="C28" s="17">
        <v>0</v>
      </c>
      <c r="D28" s="18">
        <f t="shared" si="0"/>
        <v>71</v>
      </c>
      <c r="E28" s="18"/>
      <c r="F28" s="17">
        <v>0</v>
      </c>
      <c r="G28" s="18">
        <f t="shared" si="1"/>
        <v>71</v>
      </c>
      <c r="H28" s="19">
        <v>0</v>
      </c>
      <c r="I28" s="18">
        <f t="shared" si="1"/>
        <v>71</v>
      </c>
      <c r="J28" s="18"/>
      <c r="K28" s="20">
        <v>0</v>
      </c>
      <c r="L28" s="18">
        <f t="shared" ref="L28:N28" si="25">RANK(K28,K$5:K$83)</f>
        <v>71</v>
      </c>
      <c r="M28" s="21">
        <v>0</v>
      </c>
      <c r="N28" s="18">
        <f t="shared" si="25"/>
        <v>71</v>
      </c>
      <c r="O28" s="21">
        <f t="shared" si="3"/>
        <v>0</v>
      </c>
      <c r="P28" s="21"/>
      <c r="Q28" s="25">
        <v>0</v>
      </c>
      <c r="R28" s="6"/>
      <c r="S28" s="12"/>
      <c r="V28" s="13"/>
      <c r="W28" s="14"/>
      <c r="X28" s="14"/>
      <c r="Y28" s="14"/>
      <c r="AA28" s="13"/>
      <c r="AB28" s="10"/>
      <c r="AD28" s="13"/>
      <c r="AE28" s="10"/>
      <c r="AG28" s="13"/>
      <c r="AH28" s="14"/>
      <c r="AI28" s="14"/>
      <c r="AJ28" s="15"/>
      <c r="AK28" s="13"/>
      <c r="AL28" s="14"/>
      <c r="AM28" s="14"/>
    </row>
    <row r="29" spans="1:39" x14ac:dyDescent="0.35">
      <c r="A29" s="11">
        <v>25</v>
      </c>
      <c r="B29" s="27" t="s">
        <v>25</v>
      </c>
      <c r="C29" s="17">
        <v>11</v>
      </c>
      <c r="D29" s="18">
        <f t="shared" si="0"/>
        <v>14</v>
      </c>
      <c r="E29" s="18"/>
      <c r="F29" s="17">
        <v>652</v>
      </c>
      <c r="G29" s="18">
        <f t="shared" si="1"/>
        <v>15</v>
      </c>
      <c r="H29" s="19">
        <v>6.7755212654264501</v>
      </c>
      <c r="I29" s="18">
        <f t="shared" si="1"/>
        <v>20</v>
      </c>
      <c r="J29" s="18"/>
      <c r="K29" s="20">
        <v>61.223381230000001</v>
      </c>
      <c r="L29" s="18">
        <f t="shared" ref="L29:N29" si="26">RANK(K29,K$5:K$83)</f>
        <v>23</v>
      </c>
      <c r="M29" s="21">
        <v>636.22748690977846</v>
      </c>
      <c r="N29" s="18">
        <f t="shared" si="26"/>
        <v>23</v>
      </c>
      <c r="O29" s="21">
        <f t="shared" si="3"/>
        <v>167735.29104109592</v>
      </c>
      <c r="P29" s="21">
        <v>20126.029332675873</v>
      </c>
      <c r="Q29" s="25">
        <v>6.1514090744108092</v>
      </c>
      <c r="R29" s="6"/>
      <c r="S29" s="12"/>
      <c r="V29" s="13"/>
      <c r="W29" s="14"/>
      <c r="X29" s="14"/>
      <c r="Y29" s="14"/>
      <c r="AA29" s="13"/>
      <c r="AB29" s="10"/>
      <c r="AD29" s="13"/>
      <c r="AE29" s="10"/>
      <c r="AG29" s="13"/>
      <c r="AH29" s="14"/>
      <c r="AI29" s="14"/>
      <c r="AJ29" s="15"/>
      <c r="AK29" s="13"/>
      <c r="AL29" s="14"/>
      <c r="AM29" s="14"/>
    </row>
    <row r="30" spans="1:39" x14ac:dyDescent="0.35">
      <c r="A30" s="11">
        <v>26</v>
      </c>
      <c r="B30" s="27" t="s">
        <v>26</v>
      </c>
      <c r="C30" s="17">
        <v>14</v>
      </c>
      <c r="D30" s="18">
        <f t="shared" si="0"/>
        <v>6</v>
      </c>
      <c r="E30" s="18"/>
      <c r="F30" s="17">
        <v>928</v>
      </c>
      <c r="G30" s="18">
        <f t="shared" si="1"/>
        <v>5</v>
      </c>
      <c r="H30" s="19">
        <v>7.0767017381823347</v>
      </c>
      <c r="I30" s="18">
        <f t="shared" si="1"/>
        <v>16</v>
      </c>
      <c r="J30" s="18"/>
      <c r="K30" s="20">
        <v>141.17536156</v>
      </c>
      <c r="L30" s="18">
        <f t="shared" ref="L30:N30" si="27">RANK(K30,K$5:K$83)</f>
        <v>5</v>
      </c>
      <c r="M30" s="21">
        <v>1076.5688863579437</v>
      </c>
      <c r="N30" s="18">
        <f t="shared" si="27"/>
        <v>2</v>
      </c>
      <c r="O30" s="21">
        <f t="shared" si="3"/>
        <v>386781.8124931507</v>
      </c>
      <c r="P30" s="21">
        <v>46408.731610782379</v>
      </c>
      <c r="Q30" s="25">
        <v>12.666130071395715</v>
      </c>
      <c r="R30" s="6"/>
      <c r="S30" s="12"/>
      <c r="V30" s="13"/>
      <c r="W30" s="14"/>
      <c r="X30" s="14"/>
      <c r="Y30" s="14"/>
      <c r="AA30" s="13"/>
      <c r="AB30" s="10"/>
      <c r="AD30" s="13"/>
      <c r="AE30" s="10"/>
      <c r="AG30" s="13"/>
      <c r="AH30" s="14"/>
      <c r="AI30" s="14"/>
      <c r="AJ30" s="15"/>
      <c r="AK30" s="13"/>
      <c r="AL30" s="14"/>
      <c r="AM30" s="14"/>
    </row>
    <row r="31" spans="1:39" x14ac:dyDescent="0.35">
      <c r="A31" s="11">
        <v>27</v>
      </c>
      <c r="B31" s="27" t="s">
        <v>27</v>
      </c>
      <c r="C31" s="17">
        <v>25</v>
      </c>
      <c r="D31" s="18">
        <f t="shared" si="0"/>
        <v>1</v>
      </c>
      <c r="E31" s="18"/>
      <c r="F31" s="17">
        <v>1345</v>
      </c>
      <c r="G31" s="18">
        <f t="shared" si="1"/>
        <v>1</v>
      </c>
      <c r="H31" s="19">
        <v>5.9771631025231979</v>
      </c>
      <c r="I31" s="18">
        <f t="shared" si="1"/>
        <v>29</v>
      </c>
      <c r="J31" s="18"/>
      <c r="K31" s="20">
        <v>140.52821670000003</v>
      </c>
      <c r="L31" s="18">
        <f t="shared" ref="L31:N31" si="28">RANK(K31,K$5:K$83)</f>
        <v>6</v>
      </c>
      <c r="M31" s="21">
        <v>624.50562953354972</v>
      </c>
      <c r="N31" s="18">
        <f t="shared" si="28"/>
        <v>24</v>
      </c>
      <c r="O31" s="21">
        <f t="shared" si="3"/>
        <v>385008.81287671236</v>
      </c>
      <c r="P31" s="21">
        <v>46195.994970414205</v>
      </c>
      <c r="Q31" s="25">
        <v>5.7852945716186186</v>
      </c>
      <c r="R31" s="6"/>
      <c r="S31" s="12"/>
      <c r="V31" s="13"/>
      <c r="W31" s="14"/>
      <c r="X31" s="14"/>
      <c r="Y31" s="14"/>
      <c r="AA31" s="13"/>
      <c r="AB31" s="10"/>
      <c r="AD31" s="13"/>
      <c r="AE31" s="10"/>
      <c r="AG31" s="13"/>
      <c r="AH31" s="14"/>
      <c r="AI31" s="14"/>
      <c r="AJ31" s="15"/>
      <c r="AK31" s="13"/>
      <c r="AL31" s="14"/>
      <c r="AM31" s="14"/>
    </row>
    <row r="32" spans="1:39" x14ac:dyDescent="0.35">
      <c r="A32" s="11">
        <v>28</v>
      </c>
      <c r="B32" s="27" t="s">
        <v>28</v>
      </c>
      <c r="C32" s="17">
        <v>8</v>
      </c>
      <c r="D32" s="18">
        <f t="shared" si="0"/>
        <v>27</v>
      </c>
      <c r="E32" s="18"/>
      <c r="F32" s="17">
        <v>329</v>
      </c>
      <c r="G32" s="18">
        <f t="shared" si="1"/>
        <v>32</v>
      </c>
      <c r="H32" s="19">
        <v>6.2246238074754885</v>
      </c>
      <c r="I32" s="18">
        <f t="shared" si="1"/>
        <v>24</v>
      </c>
      <c r="J32" s="18"/>
      <c r="K32" s="20">
        <v>44.34232354000001</v>
      </c>
      <c r="L32" s="18">
        <f t="shared" ref="L32:N32" si="29">RANK(K32,K$5:K$83)</f>
        <v>28</v>
      </c>
      <c r="M32" s="21">
        <v>838.94918779898126</v>
      </c>
      <c r="N32" s="18">
        <f t="shared" si="29"/>
        <v>7</v>
      </c>
      <c r="O32" s="21">
        <f t="shared" si="3"/>
        <v>121485.81791780824</v>
      </c>
      <c r="P32" s="21">
        <v>14576.700703484552</v>
      </c>
      <c r="Q32" s="25">
        <v>8.5082885157011372</v>
      </c>
      <c r="R32" s="6"/>
      <c r="S32" s="12"/>
      <c r="V32" s="13"/>
      <c r="W32" s="14"/>
      <c r="X32" s="14"/>
      <c r="Y32" s="14"/>
      <c r="AA32" s="13"/>
      <c r="AB32" s="10"/>
      <c r="AD32" s="13"/>
      <c r="AE32" s="10"/>
      <c r="AG32" s="13"/>
      <c r="AH32" s="14"/>
      <c r="AI32" s="14"/>
      <c r="AJ32" s="15"/>
      <c r="AK32" s="13"/>
      <c r="AL32" s="14"/>
      <c r="AM32" s="14"/>
    </row>
    <row r="33" spans="1:39" x14ac:dyDescent="0.35">
      <c r="A33" s="11">
        <v>29</v>
      </c>
      <c r="B33" s="27" t="s">
        <v>29</v>
      </c>
      <c r="C33" s="17">
        <v>2</v>
      </c>
      <c r="D33" s="18">
        <f t="shared" si="0"/>
        <v>55</v>
      </c>
      <c r="E33" s="18"/>
      <c r="F33" s="17">
        <v>57</v>
      </c>
      <c r="G33" s="18">
        <f t="shared" si="1"/>
        <v>62</v>
      </c>
      <c r="H33" s="19">
        <v>4.1214768133285204</v>
      </c>
      <c r="I33" s="18">
        <f t="shared" si="1"/>
        <v>52</v>
      </c>
      <c r="J33" s="18"/>
      <c r="K33" s="20">
        <v>3.4186955299999999</v>
      </c>
      <c r="L33" s="18">
        <f t="shared" ref="L33:N33" si="30">RANK(K33,K$5:K$83)</f>
        <v>62</v>
      </c>
      <c r="M33" s="21">
        <v>247.19428699517297</v>
      </c>
      <c r="N33" s="18">
        <f t="shared" si="30"/>
        <v>60</v>
      </c>
      <c r="O33" s="21">
        <f t="shared" si="3"/>
        <v>9366.28912328767</v>
      </c>
      <c r="P33" s="21">
        <v>1123.8315351742274</v>
      </c>
      <c r="Q33" s="25">
        <v>4.7874958321776369</v>
      </c>
      <c r="R33" s="6"/>
      <c r="S33" s="12"/>
      <c r="V33" s="13"/>
      <c r="W33" s="14"/>
      <c r="X33" s="14"/>
      <c r="Y33" s="14"/>
      <c r="AA33" s="13"/>
      <c r="AB33" s="10"/>
      <c r="AD33" s="13"/>
      <c r="AE33" s="10"/>
      <c r="AG33" s="13"/>
      <c r="AH33" s="14"/>
      <c r="AI33" s="14"/>
      <c r="AJ33" s="15"/>
      <c r="AK33" s="13"/>
      <c r="AL33" s="14"/>
      <c r="AM33" s="14"/>
    </row>
    <row r="34" spans="1:39" x14ac:dyDescent="0.35">
      <c r="A34" s="11">
        <v>30</v>
      </c>
      <c r="B34" s="27" t="s">
        <v>30</v>
      </c>
      <c r="C34" s="17">
        <v>0</v>
      </c>
      <c r="D34" s="18">
        <f t="shared" si="0"/>
        <v>71</v>
      </c>
      <c r="E34" s="18"/>
      <c r="F34" s="17">
        <v>0</v>
      </c>
      <c r="G34" s="18">
        <f t="shared" si="1"/>
        <v>71</v>
      </c>
      <c r="H34" s="19">
        <v>0</v>
      </c>
      <c r="I34" s="18">
        <f t="shared" si="1"/>
        <v>71</v>
      </c>
      <c r="J34" s="18"/>
      <c r="K34" s="20">
        <v>0</v>
      </c>
      <c r="L34" s="18">
        <f t="shared" ref="L34:N34" si="31">RANK(K34,K$5:K$83)</f>
        <v>71</v>
      </c>
      <c r="M34" s="21">
        <v>0</v>
      </c>
      <c r="N34" s="18">
        <f t="shared" si="31"/>
        <v>71</v>
      </c>
      <c r="O34" s="21">
        <f t="shared" si="3"/>
        <v>0</v>
      </c>
      <c r="P34" s="21"/>
      <c r="Q34" s="25">
        <v>0</v>
      </c>
      <c r="R34" s="6"/>
      <c r="S34" s="12"/>
      <c r="V34" s="13"/>
      <c r="W34" s="14"/>
      <c r="X34" s="14"/>
      <c r="Y34" s="14"/>
      <c r="AA34" s="13"/>
      <c r="AB34" s="10"/>
      <c r="AD34" s="13"/>
      <c r="AE34" s="10"/>
      <c r="AG34" s="13"/>
      <c r="AH34" s="14"/>
      <c r="AI34" s="14"/>
      <c r="AJ34" s="15"/>
      <c r="AK34" s="13"/>
      <c r="AL34" s="14"/>
      <c r="AM34" s="14"/>
    </row>
    <row r="35" spans="1:39" x14ac:dyDescent="0.35">
      <c r="A35" s="11">
        <v>31</v>
      </c>
      <c r="B35" s="27" t="s">
        <v>31</v>
      </c>
      <c r="C35" s="17">
        <v>9</v>
      </c>
      <c r="D35" s="18">
        <f t="shared" si="0"/>
        <v>21</v>
      </c>
      <c r="E35" s="18"/>
      <c r="F35" s="17">
        <v>535</v>
      </c>
      <c r="G35" s="18">
        <f t="shared" si="1"/>
        <v>21</v>
      </c>
      <c r="H35" s="19">
        <v>7.2112045571355203</v>
      </c>
      <c r="I35" s="18">
        <f t="shared" si="1"/>
        <v>14</v>
      </c>
      <c r="J35" s="18"/>
      <c r="K35" s="20">
        <v>50.208970970000003</v>
      </c>
      <c r="L35" s="18">
        <f t="shared" ref="L35:N35" si="32">RANK(K35,K$5:K$83)</f>
        <v>26</v>
      </c>
      <c r="M35" s="21">
        <v>676.76104722981131</v>
      </c>
      <c r="N35" s="18">
        <f t="shared" si="32"/>
        <v>20</v>
      </c>
      <c r="O35" s="21">
        <f t="shared" si="3"/>
        <v>137558.82457534247</v>
      </c>
      <c r="P35" s="21">
        <v>16505.250154503618</v>
      </c>
      <c r="Q35" s="25">
        <v>4.9598550833183408</v>
      </c>
      <c r="R35" s="6"/>
      <c r="S35" s="12"/>
      <c r="V35" s="13"/>
      <c r="W35" s="14"/>
      <c r="X35" s="14"/>
      <c r="Y35" s="14"/>
      <c r="AA35" s="13"/>
      <c r="AB35" s="10"/>
      <c r="AD35" s="13"/>
      <c r="AE35" s="10"/>
      <c r="AG35" s="13"/>
      <c r="AH35" s="14"/>
      <c r="AI35" s="14"/>
      <c r="AJ35" s="15"/>
      <c r="AK35" s="13"/>
      <c r="AL35" s="14"/>
      <c r="AM35" s="14"/>
    </row>
    <row r="36" spans="1:39" x14ac:dyDescent="0.35">
      <c r="A36" s="11">
        <v>32</v>
      </c>
      <c r="B36" s="27" t="s">
        <v>32</v>
      </c>
      <c r="C36" s="17">
        <v>3</v>
      </c>
      <c r="D36" s="18">
        <f t="shared" si="0"/>
        <v>48</v>
      </c>
      <c r="E36" s="18"/>
      <c r="F36" s="17">
        <v>153</v>
      </c>
      <c r="G36" s="18">
        <f t="shared" si="1"/>
        <v>45</v>
      </c>
      <c r="H36" s="19">
        <v>9.7709400024815878</v>
      </c>
      <c r="I36" s="18">
        <f t="shared" si="1"/>
        <v>3</v>
      </c>
      <c r="J36" s="18"/>
      <c r="K36" s="20">
        <v>13.207171890000001</v>
      </c>
      <c r="L36" s="18">
        <f t="shared" ref="L36:N36" si="33">RANK(K36,K$5:K$83)</f>
        <v>42</v>
      </c>
      <c r="M36" s="21">
        <v>843.441072808179</v>
      </c>
      <c r="N36" s="18">
        <f t="shared" si="33"/>
        <v>6</v>
      </c>
      <c r="O36" s="21">
        <f t="shared" si="3"/>
        <v>36184.032575342469</v>
      </c>
      <c r="P36" s="21">
        <v>4341.6081163708086</v>
      </c>
      <c r="Q36" s="25">
        <v>6.984103648504254</v>
      </c>
      <c r="R36" s="6"/>
      <c r="S36" s="12"/>
      <c r="V36" s="13"/>
      <c r="W36" s="14"/>
      <c r="X36" s="14"/>
      <c r="Y36" s="14"/>
      <c r="AA36" s="13"/>
      <c r="AB36" s="10"/>
      <c r="AD36" s="13"/>
      <c r="AE36" s="10"/>
      <c r="AG36" s="13"/>
      <c r="AH36" s="14"/>
      <c r="AI36" s="14"/>
      <c r="AJ36" s="15"/>
      <c r="AK36" s="13"/>
      <c r="AL36" s="14"/>
      <c r="AM36" s="14"/>
    </row>
    <row r="37" spans="1:39" x14ac:dyDescent="0.35">
      <c r="A37" s="11">
        <v>33</v>
      </c>
      <c r="B37" s="27" t="s">
        <v>33</v>
      </c>
      <c r="C37" s="17">
        <v>14</v>
      </c>
      <c r="D37" s="18">
        <f t="shared" si="0"/>
        <v>6</v>
      </c>
      <c r="E37" s="18"/>
      <c r="F37" s="17">
        <v>833</v>
      </c>
      <c r="G37" s="18">
        <f t="shared" si="1"/>
        <v>8</v>
      </c>
      <c r="H37" s="19">
        <v>4.2358416376674901</v>
      </c>
      <c r="I37" s="18">
        <f t="shared" si="1"/>
        <v>48</v>
      </c>
      <c r="J37" s="18"/>
      <c r="K37" s="20">
        <v>147.90996355000001</v>
      </c>
      <c r="L37" s="18">
        <f t="shared" ref="L37:N37" si="34">RANK(K37,K$5:K$83)</f>
        <v>3</v>
      </c>
      <c r="M37" s="21">
        <v>752.12867014522294</v>
      </c>
      <c r="N37" s="18">
        <f t="shared" si="34"/>
        <v>14</v>
      </c>
      <c r="O37" s="21">
        <f t="shared" si="3"/>
        <v>405232.77684931509</v>
      </c>
      <c r="P37" s="21">
        <v>48622.604717291259</v>
      </c>
      <c r="Q37" s="25">
        <v>8.0125724856129299</v>
      </c>
      <c r="R37" s="6"/>
      <c r="S37" s="12"/>
      <c r="V37" s="13"/>
      <c r="W37" s="14"/>
      <c r="X37" s="14"/>
      <c r="Y37" s="14"/>
      <c r="AA37" s="13"/>
      <c r="AB37" s="10"/>
      <c r="AD37" s="13"/>
      <c r="AE37" s="10"/>
      <c r="AG37" s="13"/>
      <c r="AH37" s="14"/>
      <c r="AI37" s="14"/>
      <c r="AJ37" s="15"/>
      <c r="AK37" s="13"/>
      <c r="AL37" s="14"/>
      <c r="AM37" s="14"/>
    </row>
    <row r="38" spans="1:39" x14ac:dyDescent="0.35">
      <c r="A38" s="11">
        <v>34</v>
      </c>
      <c r="B38" s="27" t="s">
        <v>34</v>
      </c>
      <c r="C38" s="17">
        <v>0</v>
      </c>
      <c r="D38" s="18">
        <f t="shared" si="0"/>
        <v>71</v>
      </c>
      <c r="E38" s="18"/>
      <c r="F38" s="17">
        <v>0</v>
      </c>
      <c r="G38" s="18">
        <f t="shared" si="1"/>
        <v>71</v>
      </c>
      <c r="H38" s="19">
        <v>0</v>
      </c>
      <c r="I38" s="18">
        <f t="shared" si="1"/>
        <v>71</v>
      </c>
      <c r="J38" s="18"/>
      <c r="K38" s="20">
        <v>0</v>
      </c>
      <c r="L38" s="18">
        <f t="shared" ref="L38:N38" si="35">RANK(K38,K$5:K$83)</f>
        <v>71</v>
      </c>
      <c r="M38" s="21">
        <v>0</v>
      </c>
      <c r="N38" s="18">
        <f t="shared" si="35"/>
        <v>71</v>
      </c>
      <c r="O38" s="21">
        <f t="shared" si="3"/>
        <v>0</v>
      </c>
      <c r="P38" s="21"/>
      <c r="Q38" s="25">
        <v>0</v>
      </c>
      <c r="R38" s="6"/>
      <c r="S38" s="12"/>
      <c r="V38" s="13"/>
      <c r="W38" s="14"/>
      <c r="X38" s="14"/>
      <c r="Y38" s="14"/>
      <c r="AA38" s="13"/>
      <c r="AB38" s="10"/>
      <c r="AD38" s="13"/>
      <c r="AE38" s="10"/>
      <c r="AG38" s="13"/>
      <c r="AH38" s="14"/>
      <c r="AI38" s="14"/>
      <c r="AJ38" s="15"/>
      <c r="AK38" s="13"/>
      <c r="AL38" s="14"/>
      <c r="AM38" s="14"/>
    </row>
    <row r="39" spans="1:39" x14ac:dyDescent="0.35">
      <c r="A39" s="11">
        <v>35</v>
      </c>
      <c r="B39" s="27" t="s">
        <v>35</v>
      </c>
      <c r="C39" s="17">
        <v>16</v>
      </c>
      <c r="D39" s="18">
        <f t="shared" si="0"/>
        <v>2</v>
      </c>
      <c r="E39" s="18"/>
      <c r="F39" s="17">
        <v>898</v>
      </c>
      <c r="G39" s="18">
        <f t="shared" si="1"/>
        <v>7</v>
      </c>
      <c r="H39" s="19">
        <v>6.8801017781785427</v>
      </c>
      <c r="I39" s="18">
        <f t="shared" si="1"/>
        <v>19</v>
      </c>
      <c r="J39" s="18"/>
      <c r="K39" s="20">
        <v>89.378925429999995</v>
      </c>
      <c r="L39" s="18">
        <f t="shared" ref="L39:N39" si="36">RANK(K39,K$5:K$83)</f>
        <v>11</v>
      </c>
      <c r="M39" s="21">
        <v>684.78407993611393</v>
      </c>
      <c r="N39" s="18">
        <f t="shared" si="36"/>
        <v>19</v>
      </c>
      <c r="O39" s="21">
        <f t="shared" si="3"/>
        <v>244873.76830136986</v>
      </c>
      <c r="P39" s="21">
        <v>29381.632291255752</v>
      </c>
      <c r="Q39" s="25">
        <v>5.2494604488987102</v>
      </c>
      <c r="R39" s="6"/>
      <c r="S39" s="12"/>
      <c r="V39" s="13"/>
      <c r="W39" s="14"/>
      <c r="X39" s="14"/>
      <c r="Y39" s="14"/>
      <c r="AA39" s="13"/>
      <c r="AB39" s="10"/>
      <c r="AD39" s="13"/>
      <c r="AE39" s="10"/>
      <c r="AG39" s="13"/>
      <c r="AH39" s="14"/>
      <c r="AI39" s="14"/>
      <c r="AJ39" s="15"/>
      <c r="AK39" s="13"/>
      <c r="AL39" s="14"/>
      <c r="AM39" s="14"/>
    </row>
    <row r="40" spans="1:39" x14ac:dyDescent="0.35">
      <c r="A40" s="11">
        <v>36</v>
      </c>
      <c r="B40" s="27" t="s">
        <v>36</v>
      </c>
      <c r="C40" s="17">
        <v>11</v>
      </c>
      <c r="D40" s="18">
        <f t="shared" si="0"/>
        <v>14</v>
      </c>
      <c r="E40" s="18"/>
      <c r="F40" s="17">
        <v>771</v>
      </c>
      <c r="G40" s="18">
        <f t="shared" si="1"/>
        <v>9</v>
      </c>
      <c r="H40" s="19">
        <v>6.0260155834388813</v>
      </c>
      <c r="I40" s="18">
        <f t="shared" si="1"/>
        <v>28</v>
      </c>
      <c r="J40" s="18"/>
      <c r="K40" s="20">
        <v>79.237592809999995</v>
      </c>
      <c r="L40" s="18">
        <f t="shared" ref="L40:N40" si="37">RANK(K40,K$5:K$83)</f>
        <v>15</v>
      </c>
      <c r="M40" s="21">
        <v>619.3086498926649</v>
      </c>
      <c r="N40" s="18">
        <f t="shared" si="37"/>
        <v>26</v>
      </c>
      <c r="O40" s="21">
        <f t="shared" si="3"/>
        <v>217089.29536986302</v>
      </c>
      <c r="P40" s="21">
        <v>26047.860884286656</v>
      </c>
      <c r="Q40" s="25">
        <v>4.7186741558731438</v>
      </c>
      <c r="R40" s="6"/>
      <c r="S40" s="12"/>
      <c r="V40" s="13"/>
      <c r="W40" s="14"/>
      <c r="X40" s="14"/>
      <c r="Y40" s="14"/>
      <c r="AA40" s="13"/>
      <c r="AB40" s="10"/>
      <c r="AD40" s="13"/>
      <c r="AE40" s="10"/>
      <c r="AG40" s="13"/>
      <c r="AH40" s="14"/>
      <c r="AI40" s="14"/>
      <c r="AJ40" s="15"/>
      <c r="AK40" s="13"/>
      <c r="AL40" s="14"/>
      <c r="AM40" s="14"/>
    </row>
    <row r="41" spans="1:39" x14ac:dyDescent="0.35">
      <c r="A41" s="11">
        <v>37</v>
      </c>
      <c r="B41" s="27" t="s">
        <v>37</v>
      </c>
      <c r="C41" s="17">
        <v>13</v>
      </c>
      <c r="D41" s="18">
        <f t="shared" si="0"/>
        <v>10</v>
      </c>
      <c r="E41" s="18"/>
      <c r="F41" s="17">
        <v>522</v>
      </c>
      <c r="G41" s="18">
        <f t="shared" si="1"/>
        <v>23</v>
      </c>
      <c r="H41" s="19">
        <v>8.5515776178748855</v>
      </c>
      <c r="I41" s="18">
        <f t="shared" si="1"/>
        <v>8</v>
      </c>
      <c r="J41" s="18"/>
      <c r="K41" s="20">
        <v>50.142644170000004</v>
      </c>
      <c r="L41" s="18">
        <f t="shared" ref="L41:N41" si="38">RANK(K41,K$5:K$83)</f>
        <v>27</v>
      </c>
      <c r="M41" s="21">
        <v>821.45347430121967</v>
      </c>
      <c r="N41" s="18">
        <f t="shared" si="38"/>
        <v>9</v>
      </c>
      <c r="O41" s="21">
        <f t="shared" si="3"/>
        <v>137377.10731506851</v>
      </c>
      <c r="P41" s="21">
        <v>16483.446472715321</v>
      </c>
      <c r="Q41" s="25">
        <v>8.7706379575974118</v>
      </c>
      <c r="R41" s="6"/>
      <c r="S41" s="12"/>
      <c r="V41" s="13"/>
      <c r="W41" s="14"/>
      <c r="X41" s="14"/>
      <c r="Y41" s="14"/>
      <c r="AA41" s="13"/>
      <c r="AB41" s="10"/>
      <c r="AD41" s="13"/>
      <c r="AE41" s="10"/>
      <c r="AG41" s="13"/>
      <c r="AH41" s="14"/>
      <c r="AI41" s="14"/>
      <c r="AJ41" s="15"/>
      <c r="AK41" s="13"/>
      <c r="AL41" s="14"/>
      <c r="AM41" s="14"/>
    </row>
    <row r="42" spans="1:39" x14ac:dyDescent="0.35">
      <c r="A42" s="11">
        <v>38</v>
      </c>
      <c r="B42" s="27" t="s">
        <v>38</v>
      </c>
      <c r="C42" s="17">
        <v>0</v>
      </c>
      <c r="D42" s="18">
        <f t="shared" si="0"/>
        <v>71</v>
      </c>
      <c r="E42" s="18"/>
      <c r="F42" s="17">
        <v>0</v>
      </c>
      <c r="G42" s="18">
        <f t="shared" si="1"/>
        <v>71</v>
      </c>
      <c r="H42" s="19">
        <v>0</v>
      </c>
      <c r="I42" s="18">
        <f t="shared" si="1"/>
        <v>71</v>
      </c>
      <c r="J42" s="18"/>
      <c r="K42" s="20">
        <v>0</v>
      </c>
      <c r="L42" s="18">
        <f t="shared" ref="L42:N42" si="39">RANK(K42,K$5:K$83)</f>
        <v>71</v>
      </c>
      <c r="M42" s="21">
        <v>0</v>
      </c>
      <c r="N42" s="18">
        <f t="shared" si="39"/>
        <v>71</v>
      </c>
      <c r="O42" s="21">
        <f t="shared" si="3"/>
        <v>0</v>
      </c>
      <c r="P42" s="21"/>
      <c r="Q42" s="25">
        <v>0</v>
      </c>
      <c r="R42" s="6"/>
      <c r="S42" s="12"/>
      <c r="V42" s="13"/>
      <c r="W42" s="14"/>
      <c r="X42" s="14"/>
      <c r="Y42" s="14"/>
      <c r="AA42" s="13"/>
      <c r="AB42" s="10"/>
      <c r="AD42" s="13"/>
      <c r="AE42" s="10"/>
      <c r="AG42" s="13"/>
      <c r="AH42" s="14"/>
      <c r="AI42" s="14"/>
      <c r="AJ42" s="15"/>
      <c r="AK42" s="13"/>
      <c r="AL42" s="14"/>
      <c r="AM42" s="14"/>
    </row>
    <row r="43" spans="1:39" x14ac:dyDescent="0.35">
      <c r="A43" s="11">
        <v>39</v>
      </c>
      <c r="B43" s="27" t="s">
        <v>39</v>
      </c>
      <c r="C43" s="17">
        <v>3</v>
      </c>
      <c r="D43" s="18">
        <f t="shared" si="0"/>
        <v>48</v>
      </c>
      <c r="E43" s="18"/>
      <c r="F43" s="17">
        <v>103</v>
      </c>
      <c r="G43" s="18">
        <f t="shared" si="1"/>
        <v>53</v>
      </c>
      <c r="H43" s="19">
        <v>2.5667454586454723</v>
      </c>
      <c r="I43" s="18">
        <f t="shared" si="1"/>
        <v>63</v>
      </c>
      <c r="J43" s="18"/>
      <c r="K43" s="20">
        <v>9.7449621200000003</v>
      </c>
      <c r="L43" s="18">
        <f t="shared" ref="L43:N43" si="40">RANK(K43,K$5:K$83)</f>
        <v>50</v>
      </c>
      <c r="M43" s="21">
        <v>242.84308025419568</v>
      </c>
      <c r="N43" s="18">
        <f t="shared" si="40"/>
        <v>61</v>
      </c>
      <c r="O43" s="21">
        <f t="shared" si="3"/>
        <v>26698.526356164388</v>
      </c>
      <c r="P43" s="21">
        <v>3203.4720973044055</v>
      </c>
      <c r="Q43" s="25">
        <v>2.0570881713305051</v>
      </c>
      <c r="R43" s="6"/>
      <c r="S43" s="12"/>
      <c r="V43" s="13"/>
      <c r="W43" s="14"/>
      <c r="X43" s="14"/>
      <c r="Y43" s="14"/>
      <c r="AA43" s="13"/>
      <c r="AB43" s="10"/>
      <c r="AD43" s="13"/>
      <c r="AE43" s="10"/>
      <c r="AG43" s="13"/>
      <c r="AH43" s="14"/>
      <c r="AI43" s="14"/>
      <c r="AJ43" s="15"/>
      <c r="AK43" s="13"/>
      <c r="AL43" s="14"/>
      <c r="AM43" s="14"/>
    </row>
    <row r="44" spans="1:39" x14ac:dyDescent="0.35">
      <c r="A44" s="11">
        <v>40</v>
      </c>
      <c r="B44" s="27" t="s">
        <v>40</v>
      </c>
      <c r="C44" s="17">
        <v>6</v>
      </c>
      <c r="D44" s="18">
        <f t="shared" si="0"/>
        <v>34</v>
      </c>
      <c r="E44" s="18"/>
      <c r="F44" s="17">
        <v>462</v>
      </c>
      <c r="G44" s="18">
        <f t="shared" si="1"/>
        <v>26</v>
      </c>
      <c r="H44" s="19">
        <v>4.4436997982249977</v>
      </c>
      <c r="I44" s="18">
        <f t="shared" si="1"/>
        <v>44</v>
      </c>
      <c r="J44" s="18"/>
      <c r="K44" s="20">
        <v>59.126804770000014</v>
      </c>
      <c r="L44" s="18">
        <f t="shared" ref="L44:N44" si="41">RANK(K44,K$5:K$83)</f>
        <v>24</v>
      </c>
      <c r="M44" s="21">
        <v>568.70513079250634</v>
      </c>
      <c r="N44" s="18">
        <f t="shared" si="41"/>
        <v>35</v>
      </c>
      <c r="O44" s="21">
        <f t="shared" si="3"/>
        <v>161991.2459452055</v>
      </c>
      <c r="P44" s="21">
        <v>19436.81945101907</v>
      </c>
      <c r="Q44" s="25">
        <v>4.9036887386952053</v>
      </c>
      <c r="R44" s="6"/>
      <c r="S44" s="12"/>
      <c r="V44" s="13"/>
      <c r="W44" s="14"/>
      <c r="X44" s="14"/>
      <c r="Y44" s="14"/>
      <c r="AA44" s="13"/>
      <c r="AB44" s="10"/>
      <c r="AD44" s="13"/>
      <c r="AE44" s="10"/>
      <c r="AG44" s="13"/>
      <c r="AH44" s="14"/>
      <c r="AI44" s="14"/>
      <c r="AJ44" s="15"/>
      <c r="AK44" s="13"/>
      <c r="AL44" s="14"/>
      <c r="AM44" s="14"/>
    </row>
    <row r="45" spans="1:39" x14ac:dyDescent="0.35">
      <c r="A45" s="11">
        <v>41</v>
      </c>
      <c r="B45" s="27" t="s">
        <v>41</v>
      </c>
      <c r="C45" s="17">
        <v>1</v>
      </c>
      <c r="D45" s="18">
        <f t="shared" si="0"/>
        <v>64</v>
      </c>
      <c r="E45" s="18"/>
      <c r="F45" s="17">
        <v>40</v>
      </c>
      <c r="G45" s="18">
        <f t="shared" si="1"/>
        <v>65</v>
      </c>
      <c r="H45" s="19">
        <v>4.7736050151007241</v>
      </c>
      <c r="I45" s="18">
        <f t="shared" si="1"/>
        <v>40</v>
      </c>
      <c r="J45" s="18"/>
      <c r="K45" s="20">
        <v>1.9121510499999999</v>
      </c>
      <c r="L45" s="18">
        <f t="shared" ref="L45:N45" si="42">RANK(K45,K$5:K$83)</f>
        <v>67</v>
      </c>
      <c r="M45" s="21">
        <v>228.19634604775285</v>
      </c>
      <c r="N45" s="18">
        <f t="shared" si="42"/>
        <v>62</v>
      </c>
      <c r="O45" s="21">
        <f t="shared" si="3"/>
        <v>5238.7699999999995</v>
      </c>
      <c r="P45" s="21">
        <v>628.5835141354371</v>
      </c>
      <c r="Q45" s="25">
        <v>2.4176029045438323</v>
      </c>
      <c r="R45" s="6"/>
      <c r="S45" s="12"/>
      <c r="V45" s="13"/>
      <c r="W45" s="14"/>
      <c r="X45" s="14"/>
      <c r="Y45" s="14"/>
      <c r="AA45" s="13"/>
      <c r="AB45" s="10"/>
      <c r="AD45" s="13"/>
      <c r="AE45" s="10"/>
      <c r="AG45" s="13"/>
      <c r="AH45" s="14"/>
      <c r="AI45" s="14"/>
      <c r="AJ45" s="15"/>
      <c r="AK45" s="13"/>
      <c r="AL45" s="14"/>
      <c r="AM45" s="14"/>
    </row>
    <row r="46" spans="1:39" x14ac:dyDescent="0.35">
      <c r="A46" s="11">
        <v>42</v>
      </c>
      <c r="B46" s="27" t="s">
        <v>42</v>
      </c>
      <c r="C46" s="17">
        <v>9</v>
      </c>
      <c r="D46" s="18">
        <f t="shared" si="0"/>
        <v>21</v>
      </c>
      <c r="E46" s="18"/>
      <c r="F46" s="17">
        <v>471</v>
      </c>
      <c r="G46" s="18">
        <f t="shared" si="1"/>
        <v>25</v>
      </c>
      <c r="H46" s="19">
        <v>6.1101481973559606</v>
      </c>
      <c r="I46" s="18">
        <f t="shared" si="1"/>
        <v>27</v>
      </c>
      <c r="J46" s="18"/>
      <c r="K46" s="20">
        <v>68.43299353999997</v>
      </c>
      <c r="L46" s="18">
        <f t="shared" ref="L46:N46" si="43">RANK(K46,K$5:K$83)</f>
        <v>17</v>
      </c>
      <c r="M46" s="21">
        <v>887.76163931656674</v>
      </c>
      <c r="N46" s="18">
        <f t="shared" si="43"/>
        <v>4</v>
      </c>
      <c r="O46" s="21">
        <f t="shared" si="3"/>
        <v>187487.65353424652</v>
      </c>
      <c r="P46" s="21">
        <v>22496.053103221559</v>
      </c>
      <c r="Q46" s="25">
        <v>7.2797283592007807</v>
      </c>
      <c r="R46" s="6"/>
      <c r="S46" s="12"/>
      <c r="V46" s="13"/>
      <c r="W46" s="14"/>
      <c r="X46" s="14"/>
      <c r="Y46" s="14"/>
      <c r="AA46" s="13"/>
      <c r="AB46" s="10"/>
      <c r="AD46" s="13"/>
      <c r="AE46" s="10"/>
      <c r="AG46" s="13"/>
      <c r="AH46" s="14"/>
      <c r="AI46" s="14"/>
      <c r="AJ46" s="15"/>
      <c r="AK46" s="13"/>
      <c r="AL46" s="14"/>
      <c r="AM46" s="14"/>
    </row>
    <row r="47" spans="1:39" x14ac:dyDescent="0.35">
      <c r="A47" s="11">
        <v>43</v>
      </c>
      <c r="B47" s="27" t="s">
        <v>43</v>
      </c>
      <c r="C47" s="17">
        <v>8</v>
      </c>
      <c r="D47" s="18">
        <f t="shared" si="0"/>
        <v>27</v>
      </c>
      <c r="E47" s="18"/>
      <c r="F47" s="17">
        <v>640</v>
      </c>
      <c r="G47" s="18">
        <f t="shared" si="1"/>
        <v>18</v>
      </c>
      <c r="H47" s="19">
        <v>6.9314692836149945</v>
      </c>
      <c r="I47" s="18">
        <f t="shared" si="1"/>
        <v>18</v>
      </c>
      <c r="J47" s="18"/>
      <c r="K47" s="20">
        <v>64.200755529999995</v>
      </c>
      <c r="L47" s="18">
        <f t="shared" ref="L47:N47" si="44">RANK(K47,K$5:K$83)</f>
        <v>21</v>
      </c>
      <c r="M47" s="21">
        <v>695.32119522042251</v>
      </c>
      <c r="N47" s="18">
        <f t="shared" si="44"/>
        <v>18</v>
      </c>
      <c r="O47" s="21">
        <f t="shared" si="3"/>
        <v>175892.48090410957</v>
      </c>
      <c r="P47" s="21">
        <v>21104.784855358314</v>
      </c>
      <c r="Q47" s="25">
        <v>5.5403673882044302</v>
      </c>
      <c r="R47" s="6"/>
      <c r="S47" s="12"/>
      <c r="V47" s="13"/>
      <c r="W47" s="14"/>
      <c r="X47" s="14"/>
      <c r="Y47" s="14"/>
      <c r="AA47" s="13"/>
      <c r="AB47" s="10"/>
      <c r="AD47" s="13"/>
      <c r="AE47" s="10"/>
      <c r="AG47" s="13"/>
      <c r="AH47" s="14"/>
      <c r="AI47" s="14"/>
      <c r="AJ47" s="15"/>
      <c r="AK47" s="13"/>
      <c r="AL47" s="14"/>
      <c r="AM47" s="14"/>
    </row>
    <row r="48" spans="1:39" x14ac:dyDescent="0.35">
      <c r="A48" s="11">
        <v>44</v>
      </c>
      <c r="B48" s="27" t="s">
        <v>44</v>
      </c>
      <c r="C48" s="17">
        <v>10</v>
      </c>
      <c r="D48" s="18">
        <f t="shared" si="0"/>
        <v>17</v>
      </c>
      <c r="E48" s="18"/>
      <c r="F48" s="17">
        <v>751</v>
      </c>
      <c r="G48" s="18">
        <f t="shared" si="1"/>
        <v>11</v>
      </c>
      <c r="H48" s="19">
        <v>4.4006605445808482</v>
      </c>
      <c r="I48" s="18">
        <f t="shared" si="1"/>
        <v>45</v>
      </c>
      <c r="J48" s="18"/>
      <c r="K48" s="20">
        <v>98.810093689999988</v>
      </c>
      <c r="L48" s="18">
        <f t="shared" ref="L48" si="45">RANK(K48,K$5:K$83)</f>
        <v>9</v>
      </c>
      <c r="M48" s="21">
        <v>579.00090640202382</v>
      </c>
      <c r="N48" s="18">
        <f>RANK(M48,M$5:M$83)</f>
        <v>32</v>
      </c>
      <c r="O48" s="21">
        <f t="shared" si="3"/>
        <v>270712.58545205474</v>
      </c>
      <c r="P48" s="21">
        <v>32481.950588428659</v>
      </c>
      <c r="Q48" s="25">
        <v>4.715622269591635</v>
      </c>
      <c r="R48" s="6"/>
      <c r="S48" s="12"/>
      <c r="V48" s="13"/>
      <c r="W48" s="14"/>
      <c r="X48" s="14"/>
      <c r="Y48" s="14"/>
      <c r="AA48" s="13"/>
      <c r="AB48" s="10"/>
      <c r="AD48" s="13"/>
      <c r="AE48" s="10"/>
      <c r="AG48" s="13"/>
      <c r="AH48" s="14"/>
      <c r="AI48" s="14"/>
      <c r="AJ48" s="15"/>
      <c r="AK48" s="13"/>
      <c r="AL48" s="14"/>
      <c r="AM48" s="14"/>
    </row>
    <row r="49" spans="1:39" x14ac:dyDescent="0.35">
      <c r="A49" s="11">
        <v>45</v>
      </c>
      <c r="B49" s="27" t="s">
        <v>45</v>
      </c>
      <c r="C49" s="17">
        <v>7</v>
      </c>
      <c r="D49" s="18">
        <f t="shared" si="0"/>
        <v>31</v>
      </c>
      <c r="E49" s="18"/>
      <c r="F49" s="17">
        <v>523</v>
      </c>
      <c r="G49" s="18">
        <f t="shared" si="1"/>
        <v>22</v>
      </c>
      <c r="H49" s="19">
        <v>3.3862659844549361</v>
      </c>
      <c r="I49" s="18">
        <f t="shared" si="1"/>
        <v>57</v>
      </c>
      <c r="J49" s="18"/>
      <c r="K49" s="20">
        <v>95.699646060000006</v>
      </c>
      <c r="L49" s="18">
        <f t="shared" ref="L49:N49" si="46">RANK(K49,K$5:K$83)</f>
        <v>10</v>
      </c>
      <c r="M49" s="21">
        <v>619.62611123777231</v>
      </c>
      <c r="N49" s="18">
        <f t="shared" si="46"/>
        <v>25</v>
      </c>
      <c r="O49" s="21">
        <f t="shared" si="3"/>
        <v>262190.81112328765</v>
      </c>
      <c r="P49" s="21">
        <v>31459.449723865877</v>
      </c>
      <c r="Q49" s="25">
        <v>6.0194521004378005</v>
      </c>
      <c r="R49" s="6"/>
      <c r="S49" s="12"/>
      <c r="V49" s="13"/>
      <c r="W49" s="14"/>
      <c r="X49" s="14"/>
      <c r="Y49" s="14"/>
      <c r="AA49" s="13"/>
      <c r="AB49" s="10"/>
      <c r="AD49" s="13"/>
      <c r="AE49" s="10"/>
      <c r="AG49" s="13"/>
      <c r="AH49" s="14"/>
      <c r="AI49" s="14"/>
      <c r="AJ49" s="15"/>
      <c r="AK49" s="13"/>
      <c r="AL49" s="14"/>
      <c r="AM49" s="14"/>
    </row>
    <row r="50" spans="1:39" x14ac:dyDescent="0.35">
      <c r="A50" s="11">
        <v>46</v>
      </c>
      <c r="B50" s="27" t="s">
        <v>46</v>
      </c>
      <c r="C50" s="17">
        <v>8</v>
      </c>
      <c r="D50" s="18">
        <f t="shared" si="0"/>
        <v>27</v>
      </c>
      <c r="E50" s="18"/>
      <c r="F50" s="17">
        <v>281</v>
      </c>
      <c r="G50" s="18">
        <f t="shared" si="1"/>
        <v>35</v>
      </c>
      <c r="H50" s="19">
        <v>6.3535476881013233</v>
      </c>
      <c r="I50" s="18">
        <f t="shared" si="1"/>
        <v>22</v>
      </c>
      <c r="J50" s="18"/>
      <c r="K50" s="20">
        <v>40.727200949999997</v>
      </c>
      <c r="L50" s="18">
        <f t="shared" ref="L50:N50" si="47">RANK(K50,K$5:K$83)</f>
        <v>29</v>
      </c>
      <c r="M50" s="21">
        <v>920.86196953277761</v>
      </c>
      <c r="N50" s="18">
        <f t="shared" si="47"/>
        <v>3</v>
      </c>
      <c r="O50" s="21">
        <f t="shared" si="3"/>
        <v>111581.37246575342</v>
      </c>
      <c r="P50" s="21">
        <v>13388.297485207098</v>
      </c>
      <c r="Q50" s="25">
        <v>9.2404248746785989</v>
      </c>
      <c r="R50" s="6"/>
      <c r="S50" s="12"/>
      <c r="V50" s="13"/>
      <c r="W50" s="14"/>
      <c r="X50" s="14"/>
      <c r="Y50" s="14"/>
      <c r="AA50" s="13"/>
      <c r="AB50" s="10"/>
      <c r="AD50" s="13"/>
      <c r="AE50" s="10"/>
      <c r="AG50" s="13"/>
      <c r="AH50" s="14"/>
      <c r="AI50" s="14"/>
      <c r="AJ50" s="15"/>
      <c r="AK50" s="13"/>
      <c r="AL50" s="14"/>
      <c r="AM50" s="14"/>
    </row>
    <row r="51" spans="1:39" x14ac:dyDescent="0.35">
      <c r="A51" s="11">
        <v>47</v>
      </c>
      <c r="B51" s="27" t="s">
        <v>47</v>
      </c>
      <c r="C51" s="17">
        <v>5</v>
      </c>
      <c r="D51" s="18">
        <f t="shared" si="0"/>
        <v>37</v>
      </c>
      <c r="E51" s="18"/>
      <c r="F51" s="17">
        <v>248</v>
      </c>
      <c r="G51" s="18">
        <f t="shared" si="1"/>
        <v>36</v>
      </c>
      <c r="H51" s="19">
        <v>5.9676993166916494</v>
      </c>
      <c r="I51" s="18">
        <f t="shared" si="1"/>
        <v>30</v>
      </c>
      <c r="J51" s="18"/>
      <c r="K51" s="20">
        <v>23.906924549999999</v>
      </c>
      <c r="L51" s="18">
        <f t="shared" ref="L51:N51" si="48">RANK(K51,K$5:K$83)</f>
        <v>37</v>
      </c>
      <c r="M51" s="21">
        <v>575.27958589207185</v>
      </c>
      <c r="N51" s="18">
        <f t="shared" si="48"/>
        <v>33</v>
      </c>
      <c r="O51" s="21">
        <f t="shared" si="3"/>
        <v>65498.423424657536</v>
      </c>
      <c r="P51" s="21">
        <v>7858.9495562130178</v>
      </c>
      <c r="Q51" s="25">
        <v>5.029215605058293</v>
      </c>
      <c r="R51" s="6"/>
      <c r="S51" s="12"/>
      <c r="V51" s="13"/>
      <c r="W51" s="14"/>
      <c r="X51" s="14"/>
      <c r="Y51" s="14"/>
      <c r="AA51" s="13"/>
      <c r="AB51" s="10"/>
      <c r="AD51" s="13"/>
      <c r="AE51" s="10"/>
      <c r="AG51" s="13"/>
      <c r="AH51" s="14"/>
      <c r="AI51" s="14"/>
      <c r="AJ51" s="15"/>
      <c r="AK51" s="13"/>
      <c r="AL51" s="14"/>
      <c r="AM51" s="14"/>
    </row>
    <row r="52" spans="1:39" x14ac:dyDescent="0.35">
      <c r="A52" s="11">
        <v>48</v>
      </c>
      <c r="B52" s="27" t="s">
        <v>48</v>
      </c>
      <c r="C52" s="17">
        <v>2</v>
      </c>
      <c r="D52" s="18">
        <f t="shared" si="0"/>
        <v>55</v>
      </c>
      <c r="E52" s="18"/>
      <c r="F52" s="17">
        <v>103</v>
      </c>
      <c r="G52" s="18">
        <f t="shared" si="1"/>
        <v>53</v>
      </c>
      <c r="H52" s="19">
        <v>4.2266107202404246</v>
      </c>
      <c r="I52" s="18">
        <f t="shared" si="1"/>
        <v>49</v>
      </c>
      <c r="J52" s="18"/>
      <c r="K52" s="20">
        <v>6.354572140000001</v>
      </c>
      <c r="L52" s="18">
        <f t="shared" ref="L52:N52" si="49">RANK(K52,K$5:K$83)</f>
        <v>58</v>
      </c>
      <c r="M52" s="21">
        <v>260.76022067441886</v>
      </c>
      <c r="N52" s="18">
        <f t="shared" si="49"/>
        <v>58</v>
      </c>
      <c r="O52" s="21">
        <f t="shared" si="3"/>
        <v>17409.786684931507</v>
      </c>
      <c r="P52" s="21">
        <v>2088.945476660092</v>
      </c>
      <c r="Q52" s="25">
        <v>2.8848756826767672</v>
      </c>
      <c r="R52" s="6"/>
      <c r="S52" s="12"/>
      <c r="V52" s="13"/>
      <c r="W52" s="14"/>
      <c r="X52" s="14"/>
      <c r="Y52" s="14"/>
      <c r="AA52" s="13"/>
      <c r="AB52" s="10"/>
      <c r="AD52" s="13"/>
      <c r="AE52" s="10"/>
      <c r="AG52" s="13"/>
      <c r="AH52" s="14"/>
      <c r="AI52" s="14"/>
      <c r="AJ52" s="15"/>
      <c r="AK52" s="13"/>
      <c r="AL52" s="14"/>
      <c r="AM52" s="14"/>
    </row>
    <row r="53" spans="1:39" x14ac:dyDescent="0.35">
      <c r="A53" s="11">
        <v>49</v>
      </c>
      <c r="B53" s="27" t="s">
        <v>49</v>
      </c>
      <c r="C53" s="17">
        <v>15</v>
      </c>
      <c r="D53" s="18">
        <f t="shared" si="0"/>
        <v>4</v>
      </c>
      <c r="E53" s="18"/>
      <c r="F53" s="17">
        <v>955</v>
      </c>
      <c r="G53" s="18">
        <f t="shared" si="1"/>
        <v>3</v>
      </c>
      <c r="H53" s="19">
        <v>5.7089862084375129</v>
      </c>
      <c r="I53" s="18">
        <f t="shared" si="1"/>
        <v>33</v>
      </c>
      <c r="J53" s="18"/>
      <c r="K53" s="20">
        <v>126.04599869</v>
      </c>
      <c r="L53" s="18">
        <f t="shared" ref="L53:N53" si="50">RANK(K53,K$5:K$83)</f>
        <v>8</v>
      </c>
      <c r="M53" s="21">
        <v>753.50247973815999</v>
      </c>
      <c r="N53" s="18">
        <f t="shared" si="50"/>
        <v>13</v>
      </c>
      <c r="O53" s="21">
        <f t="shared" si="3"/>
        <v>345331.50326027395</v>
      </c>
      <c r="P53" s="21">
        <v>41435.23954306377</v>
      </c>
      <c r="Q53" s="25">
        <v>6.3929278404157435</v>
      </c>
      <c r="R53" s="6"/>
      <c r="S53" s="12"/>
      <c r="V53" s="13"/>
      <c r="W53" s="14"/>
      <c r="X53" s="14"/>
      <c r="Y53" s="14"/>
      <c r="AA53" s="13"/>
      <c r="AB53" s="10"/>
      <c r="AD53" s="13"/>
      <c r="AE53" s="10"/>
      <c r="AG53" s="13"/>
      <c r="AH53" s="14"/>
      <c r="AI53" s="14"/>
      <c r="AJ53" s="15"/>
      <c r="AK53" s="13"/>
      <c r="AL53" s="14"/>
      <c r="AM53" s="14"/>
    </row>
    <row r="54" spans="1:39" x14ac:dyDescent="0.35">
      <c r="A54" s="11">
        <v>50</v>
      </c>
      <c r="B54" s="27" t="s">
        <v>50</v>
      </c>
      <c r="C54" s="17">
        <v>11</v>
      </c>
      <c r="D54" s="18">
        <f t="shared" si="0"/>
        <v>14</v>
      </c>
      <c r="E54" s="18"/>
      <c r="F54" s="17">
        <v>746</v>
      </c>
      <c r="G54" s="18">
        <f t="shared" si="1"/>
        <v>12</v>
      </c>
      <c r="H54" s="19">
        <v>7.1858214363720121</v>
      </c>
      <c r="I54" s="18">
        <f t="shared" si="1"/>
        <v>15</v>
      </c>
      <c r="J54" s="18"/>
      <c r="K54" s="20">
        <v>86.596862290000004</v>
      </c>
      <c r="L54" s="18">
        <f t="shared" ref="L54:N54" si="51">RANK(K54,K$5:K$83)</f>
        <v>13</v>
      </c>
      <c r="M54" s="21">
        <v>834.14154070514383</v>
      </c>
      <c r="N54" s="18">
        <f t="shared" si="51"/>
        <v>8</v>
      </c>
      <c r="O54" s="21">
        <f t="shared" si="3"/>
        <v>237251.67750684934</v>
      </c>
      <c r="P54" s="21">
        <v>28467.081620644316</v>
      </c>
      <c r="Q54" s="25">
        <v>6.2446208656381961</v>
      </c>
      <c r="R54" s="6"/>
      <c r="S54" s="12"/>
      <c r="V54" s="13"/>
      <c r="W54" s="14"/>
      <c r="X54" s="14"/>
      <c r="Y54" s="14"/>
      <c r="AA54" s="13"/>
      <c r="AB54" s="10"/>
      <c r="AD54" s="13"/>
      <c r="AE54" s="10"/>
      <c r="AG54" s="13"/>
      <c r="AH54" s="14"/>
      <c r="AI54" s="14"/>
      <c r="AJ54" s="15"/>
      <c r="AK54" s="13"/>
      <c r="AL54" s="14"/>
      <c r="AM54" s="14"/>
    </row>
    <row r="55" spans="1:39" x14ac:dyDescent="0.35">
      <c r="A55" s="11">
        <v>51</v>
      </c>
      <c r="B55" s="27" t="s">
        <v>51</v>
      </c>
      <c r="C55" s="17">
        <v>3</v>
      </c>
      <c r="D55" s="18">
        <f t="shared" si="0"/>
        <v>48</v>
      </c>
      <c r="E55" s="18"/>
      <c r="F55" s="17">
        <v>110</v>
      </c>
      <c r="G55" s="18">
        <f t="shared" si="1"/>
        <v>49</v>
      </c>
      <c r="H55" s="19">
        <v>3.6702015894249711</v>
      </c>
      <c r="I55" s="18">
        <f t="shared" si="1"/>
        <v>55</v>
      </c>
      <c r="J55" s="18"/>
      <c r="K55" s="20">
        <v>11.27809996</v>
      </c>
      <c r="L55" s="18">
        <f t="shared" ref="L55:N55" si="52">RANK(K55,K$5:K$83)</f>
        <v>45</v>
      </c>
      <c r="M55" s="21">
        <v>376.29909453532463</v>
      </c>
      <c r="N55" s="18">
        <f t="shared" si="52"/>
        <v>49</v>
      </c>
      <c r="O55" s="21">
        <f t="shared" si="3"/>
        <v>30898.904000000002</v>
      </c>
      <c r="P55" s="21">
        <v>3707.4621827744909</v>
      </c>
      <c r="Q55" s="25">
        <v>3.821367175444248</v>
      </c>
      <c r="R55" s="6"/>
      <c r="S55" s="12"/>
      <c r="V55" s="13"/>
      <c r="W55" s="14"/>
      <c r="X55" s="14"/>
      <c r="Y55" s="14"/>
      <c r="AA55" s="13"/>
      <c r="AB55" s="10"/>
      <c r="AD55" s="13"/>
      <c r="AE55" s="10"/>
      <c r="AG55" s="13"/>
      <c r="AH55" s="14"/>
      <c r="AI55" s="14"/>
      <c r="AJ55" s="15"/>
      <c r="AK55" s="13"/>
      <c r="AL55" s="14"/>
      <c r="AM55" s="14"/>
    </row>
    <row r="56" spans="1:39" x14ac:dyDescent="0.35">
      <c r="A56" s="11">
        <v>52</v>
      </c>
      <c r="B56" s="27" t="s">
        <v>52</v>
      </c>
      <c r="C56" s="17">
        <v>12</v>
      </c>
      <c r="D56" s="18">
        <f t="shared" si="0"/>
        <v>12</v>
      </c>
      <c r="E56" s="18"/>
      <c r="F56" s="17">
        <v>639</v>
      </c>
      <c r="G56" s="18">
        <f t="shared" si="1"/>
        <v>19</v>
      </c>
      <c r="H56" s="19">
        <v>4.1915563319791627</v>
      </c>
      <c r="I56" s="18">
        <f t="shared" si="1"/>
        <v>50</v>
      </c>
      <c r="J56" s="18"/>
      <c r="K56" s="20">
        <v>64.64111505000001</v>
      </c>
      <c r="L56" s="18">
        <f t="shared" ref="L56:N56" si="53">RANK(K56,K$5:K$83)</f>
        <v>20</v>
      </c>
      <c r="M56" s="21">
        <v>424.01701892648055</v>
      </c>
      <c r="N56" s="18">
        <f t="shared" si="53"/>
        <v>45</v>
      </c>
      <c r="O56" s="21">
        <f t="shared" si="3"/>
        <v>177098.9453424658</v>
      </c>
      <c r="P56" s="21">
        <v>21249.544723865882</v>
      </c>
      <c r="Q56" s="25">
        <v>3.4373742592628584</v>
      </c>
      <c r="R56" s="6"/>
      <c r="S56" s="12"/>
      <c r="V56" s="13"/>
      <c r="W56" s="14"/>
      <c r="X56" s="14"/>
      <c r="Y56" s="14"/>
      <c r="AA56" s="13"/>
      <c r="AB56" s="10"/>
      <c r="AD56" s="13"/>
      <c r="AE56" s="10"/>
      <c r="AG56" s="13"/>
      <c r="AH56" s="14"/>
      <c r="AI56" s="14"/>
      <c r="AJ56" s="15"/>
      <c r="AK56" s="13"/>
      <c r="AL56" s="14"/>
      <c r="AM56" s="14"/>
    </row>
    <row r="57" spans="1:39" x14ac:dyDescent="0.35">
      <c r="A57" s="11">
        <v>53</v>
      </c>
      <c r="B57" s="27" t="s">
        <v>93</v>
      </c>
      <c r="C57" s="17">
        <v>16</v>
      </c>
      <c r="D57" s="18">
        <f t="shared" si="0"/>
        <v>2</v>
      </c>
      <c r="E57" s="18"/>
      <c r="F57" s="17">
        <v>765</v>
      </c>
      <c r="G57" s="18">
        <f t="shared" si="1"/>
        <v>10</v>
      </c>
      <c r="H57" s="19">
        <v>5.6298846302885748</v>
      </c>
      <c r="I57" s="18">
        <f t="shared" si="1"/>
        <v>34</v>
      </c>
      <c r="J57" s="18"/>
      <c r="K57" s="20">
        <v>88.228556770000012</v>
      </c>
      <c r="L57" s="18">
        <f t="shared" ref="L57:N57" si="54">RANK(K57,K$5:K$83)</f>
        <v>12</v>
      </c>
      <c r="M57" s="21">
        <v>649.30273949276614</v>
      </c>
      <c r="N57" s="18">
        <f t="shared" si="54"/>
        <v>21</v>
      </c>
      <c r="O57" s="21">
        <f t="shared" si="3"/>
        <v>241722.0733424658</v>
      </c>
      <c r="P57" s="21">
        <v>29003.470338593033</v>
      </c>
      <c r="Q57" s="25">
        <v>5.7900737501319464</v>
      </c>
      <c r="R57" s="6"/>
      <c r="S57" s="12"/>
      <c r="V57" s="13"/>
      <c r="W57" s="14"/>
      <c r="X57" s="14"/>
      <c r="Y57" s="14"/>
      <c r="AA57" s="13"/>
      <c r="AB57" s="10"/>
      <c r="AD57" s="13"/>
      <c r="AE57" s="10"/>
      <c r="AG57" s="13"/>
      <c r="AH57" s="14"/>
      <c r="AI57" s="14"/>
      <c r="AJ57" s="15"/>
      <c r="AK57" s="13"/>
      <c r="AL57" s="14"/>
      <c r="AM57" s="14"/>
    </row>
    <row r="58" spans="1:39" x14ac:dyDescent="0.35">
      <c r="A58" s="11">
        <v>54</v>
      </c>
      <c r="B58" s="27" t="s">
        <v>53</v>
      </c>
      <c r="C58" s="17">
        <v>1</v>
      </c>
      <c r="D58" s="18">
        <f t="shared" si="0"/>
        <v>64</v>
      </c>
      <c r="E58" s="18"/>
      <c r="F58" s="17">
        <v>30</v>
      </c>
      <c r="G58" s="18">
        <f t="shared" si="1"/>
        <v>67</v>
      </c>
      <c r="H58" s="19">
        <v>1.7637548387494513</v>
      </c>
      <c r="I58" s="18">
        <f t="shared" si="1"/>
        <v>68</v>
      </c>
      <c r="J58" s="18"/>
      <c r="K58" s="20">
        <v>3.1333836500000003</v>
      </c>
      <c r="L58" s="18">
        <f t="shared" ref="L58:N58" si="55">RANK(K58,K$5:K$83)</f>
        <v>63</v>
      </c>
      <c r="M58" s="21">
        <v>184.21735247819723</v>
      </c>
      <c r="N58" s="18">
        <f t="shared" si="55"/>
        <v>65</v>
      </c>
      <c r="O58" s="21">
        <f t="shared" si="3"/>
        <v>8584.6127397260279</v>
      </c>
      <c r="P58" s="21">
        <v>1030.0406476002631</v>
      </c>
      <c r="Q58" s="25">
        <v>1.8765318456818187</v>
      </c>
      <c r="R58" s="6"/>
      <c r="S58" s="12"/>
      <c r="V58" s="13"/>
      <c r="W58" s="14"/>
      <c r="X58" s="14"/>
      <c r="Y58" s="14"/>
      <c r="AA58" s="13"/>
      <c r="AB58" s="10"/>
      <c r="AD58" s="13"/>
      <c r="AE58" s="10"/>
      <c r="AG58" s="13"/>
      <c r="AH58" s="14"/>
      <c r="AI58" s="14"/>
      <c r="AJ58" s="15"/>
      <c r="AK58" s="13"/>
      <c r="AL58" s="14"/>
      <c r="AM58" s="14"/>
    </row>
    <row r="59" spans="1:39" x14ac:dyDescent="0.35">
      <c r="A59" s="11">
        <v>55</v>
      </c>
      <c r="B59" s="27" t="s">
        <v>54</v>
      </c>
      <c r="C59" s="17">
        <v>0</v>
      </c>
      <c r="D59" s="18">
        <f t="shared" si="0"/>
        <v>71</v>
      </c>
      <c r="E59" s="18"/>
      <c r="F59" s="17">
        <v>0</v>
      </c>
      <c r="G59" s="18">
        <f t="shared" si="1"/>
        <v>71</v>
      </c>
      <c r="H59" s="19">
        <v>0</v>
      </c>
      <c r="I59" s="18">
        <f t="shared" si="1"/>
        <v>71</v>
      </c>
      <c r="J59" s="18"/>
      <c r="K59" s="20">
        <v>0</v>
      </c>
      <c r="L59" s="18">
        <f t="shared" ref="L59:N59" si="56">RANK(K59,K$5:K$83)</f>
        <v>71</v>
      </c>
      <c r="M59" s="21">
        <v>0</v>
      </c>
      <c r="N59" s="18">
        <f t="shared" si="56"/>
        <v>71</v>
      </c>
      <c r="O59" s="21">
        <f t="shared" si="3"/>
        <v>0</v>
      </c>
      <c r="P59" s="21"/>
      <c r="Q59" s="25">
        <v>0</v>
      </c>
      <c r="R59" s="6"/>
      <c r="S59" s="12"/>
      <c r="V59" s="13"/>
      <c r="W59" s="14"/>
      <c r="X59" s="14"/>
      <c r="Y59" s="14"/>
      <c r="AA59" s="13"/>
      <c r="AB59" s="10"/>
      <c r="AD59" s="13"/>
      <c r="AE59" s="10"/>
      <c r="AG59" s="13"/>
      <c r="AH59" s="14"/>
      <c r="AI59" s="14"/>
      <c r="AJ59" s="15"/>
      <c r="AK59" s="13"/>
      <c r="AL59" s="14"/>
      <c r="AM59" s="14"/>
    </row>
    <row r="60" spans="1:39" x14ac:dyDescent="0.35">
      <c r="A60" s="11">
        <v>56</v>
      </c>
      <c r="B60" s="27" t="s">
        <v>55</v>
      </c>
      <c r="C60" s="17">
        <v>1</v>
      </c>
      <c r="D60" s="18">
        <f t="shared" si="0"/>
        <v>64</v>
      </c>
      <c r="E60" s="18"/>
      <c r="F60" s="17">
        <v>25</v>
      </c>
      <c r="G60" s="18">
        <f t="shared" si="1"/>
        <v>69</v>
      </c>
      <c r="H60" s="19">
        <v>1.9743184733734847</v>
      </c>
      <c r="I60" s="18">
        <f t="shared" si="1"/>
        <v>66</v>
      </c>
      <c r="J60" s="18"/>
      <c r="K60" s="20">
        <v>1.7276118599999999</v>
      </c>
      <c r="L60" s="18">
        <f t="shared" ref="L60:N60" si="57">RANK(K60,K$5:K$83)</f>
        <v>68</v>
      </c>
      <c r="M60" s="21">
        <v>136.43424040068504</v>
      </c>
      <c r="N60" s="18">
        <f t="shared" si="57"/>
        <v>69</v>
      </c>
      <c r="O60" s="21">
        <f t="shared" si="3"/>
        <v>4733.1831780821913</v>
      </c>
      <c r="P60" s="21">
        <v>567.91974358974358</v>
      </c>
      <c r="Q60" s="25">
        <v>2.0538891889388076</v>
      </c>
      <c r="R60" s="6"/>
      <c r="S60" s="12"/>
      <c r="V60" s="13"/>
      <c r="W60" s="14"/>
      <c r="X60" s="14"/>
      <c r="Y60" s="14"/>
      <c r="AA60" s="13"/>
      <c r="AB60" s="10"/>
      <c r="AD60" s="13"/>
      <c r="AE60" s="10"/>
      <c r="AG60" s="13"/>
      <c r="AH60" s="14"/>
      <c r="AI60" s="14"/>
      <c r="AJ60" s="15"/>
      <c r="AK60" s="13"/>
      <c r="AL60" s="14"/>
      <c r="AM60" s="14"/>
    </row>
    <row r="61" spans="1:39" x14ac:dyDescent="0.35">
      <c r="A61" s="11">
        <v>57</v>
      </c>
      <c r="B61" s="27" t="s">
        <v>56</v>
      </c>
      <c r="C61" s="17">
        <v>2</v>
      </c>
      <c r="D61" s="18">
        <f t="shared" si="0"/>
        <v>55</v>
      </c>
      <c r="E61" s="18"/>
      <c r="F61" s="17">
        <v>90</v>
      </c>
      <c r="G61" s="18">
        <f t="shared" si="1"/>
        <v>56</v>
      </c>
      <c r="H61" s="19">
        <v>1.8652777857335525</v>
      </c>
      <c r="I61" s="18">
        <f t="shared" si="1"/>
        <v>67</v>
      </c>
      <c r="J61" s="18"/>
      <c r="K61" s="20">
        <v>10.01531243</v>
      </c>
      <c r="L61" s="18">
        <f t="shared" ref="L61:N61" si="58">RANK(K61,K$5:K$83)</f>
        <v>48</v>
      </c>
      <c r="M61" s="21">
        <v>207.57044214289027</v>
      </c>
      <c r="N61" s="18">
        <f t="shared" si="58"/>
        <v>63</v>
      </c>
      <c r="O61" s="21">
        <f t="shared" si="3"/>
        <v>27439.212136986302</v>
      </c>
      <c r="P61" s="21">
        <v>3292.344651545036</v>
      </c>
      <c r="Q61" s="25">
        <v>1.4257772798037005</v>
      </c>
      <c r="R61" s="6"/>
      <c r="S61" s="12"/>
      <c r="V61" s="13"/>
      <c r="W61" s="14"/>
      <c r="X61" s="14"/>
      <c r="Y61" s="14"/>
      <c r="AA61" s="13"/>
      <c r="AB61" s="10"/>
      <c r="AD61" s="13"/>
      <c r="AE61" s="10"/>
      <c r="AG61" s="13"/>
      <c r="AH61" s="14"/>
      <c r="AI61" s="14"/>
      <c r="AJ61" s="15"/>
      <c r="AK61" s="13"/>
      <c r="AL61" s="14"/>
      <c r="AM61" s="14"/>
    </row>
    <row r="62" spans="1:39" x14ac:dyDescent="0.35">
      <c r="A62" s="11">
        <v>58</v>
      </c>
      <c r="B62" s="27" t="s">
        <v>57</v>
      </c>
      <c r="C62" s="17">
        <v>2</v>
      </c>
      <c r="D62" s="18">
        <f t="shared" si="0"/>
        <v>55</v>
      </c>
      <c r="E62" s="18"/>
      <c r="F62" s="17">
        <v>80</v>
      </c>
      <c r="G62" s="18">
        <f t="shared" si="1"/>
        <v>59</v>
      </c>
      <c r="H62" s="19">
        <v>8.379948959839453</v>
      </c>
      <c r="I62" s="18">
        <f t="shared" si="1"/>
        <v>9</v>
      </c>
      <c r="J62" s="18"/>
      <c r="K62" s="20">
        <v>4.1804977399999999</v>
      </c>
      <c r="L62" s="18">
        <f t="shared" ref="L62:N62" si="59">RANK(K62,K$5:K$83)</f>
        <v>60</v>
      </c>
      <c r="M62" s="21">
        <v>437.90447109905227</v>
      </c>
      <c r="N62" s="18">
        <f t="shared" si="59"/>
        <v>43</v>
      </c>
      <c r="O62" s="21">
        <f t="shared" si="3"/>
        <v>11453.418465753424</v>
      </c>
      <c r="P62" s="21">
        <v>1374.2596120973044</v>
      </c>
      <c r="Q62" s="25">
        <v>5.5342172351548173</v>
      </c>
      <c r="R62" s="6"/>
      <c r="S62" s="12"/>
      <c r="V62" s="13"/>
      <c r="W62" s="14"/>
      <c r="X62" s="14"/>
      <c r="Y62" s="14"/>
      <c r="AA62" s="13"/>
      <c r="AB62" s="10"/>
      <c r="AD62" s="13"/>
      <c r="AE62" s="10"/>
      <c r="AG62" s="13"/>
      <c r="AH62" s="14"/>
      <c r="AI62" s="14"/>
      <c r="AJ62" s="15"/>
      <c r="AK62" s="13"/>
      <c r="AL62" s="14"/>
      <c r="AM62" s="14"/>
    </row>
    <row r="63" spans="1:39" x14ac:dyDescent="0.35">
      <c r="A63" s="11">
        <v>59</v>
      </c>
      <c r="B63" s="27" t="s">
        <v>58</v>
      </c>
      <c r="C63" s="17">
        <v>10</v>
      </c>
      <c r="D63" s="18">
        <f t="shared" si="0"/>
        <v>17</v>
      </c>
      <c r="E63" s="18"/>
      <c r="F63" s="17">
        <v>377</v>
      </c>
      <c r="G63" s="18">
        <f t="shared" si="1"/>
        <v>30</v>
      </c>
      <c r="H63" s="19">
        <v>3.8589721242916943</v>
      </c>
      <c r="I63" s="18">
        <f t="shared" si="1"/>
        <v>53</v>
      </c>
      <c r="J63" s="18"/>
      <c r="K63" s="20">
        <v>30.478856880000002</v>
      </c>
      <c r="L63" s="18">
        <f t="shared" ref="L63:N63" si="60">RANK(K63,K$5:K$83)</f>
        <v>33</v>
      </c>
      <c r="M63" s="21">
        <v>311.98158907213826</v>
      </c>
      <c r="N63" s="18">
        <f t="shared" si="60"/>
        <v>53</v>
      </c>
      <c r="O63" s="21">
        <f t="shared" si="3"/>
        <v>83503.717479452069</v>
      </c>
      <c r="P63" s="21">
        <v>10019.34808678501</v>
      </c>
      <c r="Q63" s="25">
        <v>1.9861812140542838</v>
      </c>
      <c r="R63" s="6"/>
      <c r="S63" s="12"/>
      <c r="V63" s="13"/>
      <c r="W63" s="14"/>
      <c r="X63" s="14"/>
      <c r="Y63" s="14"/>
      <c r="AA63" s="13"/>
      <c r="AB63" s="10"/>
      <c r="AD63" s="13"/>
      <c r="AE63" s="10"/>
      <c r="AG63" s="13"/>
      <c r="AH63" s="14"/>
      <c r="AI63" s="14"/>
      <c r="AJ63" s="15"/>
      <c r="AK63" s="13"/>
      <c r="AL63" s="14"/>
      <c r="AM63" s="14"/>
    </row>
    <row r="64" spans="1:39" x14ac:dyDescent="0.35">
      <c r="A64" s="11">
        <v>60</v>
      </c>
      <c r="B64" s="27" t="s">
        <v>59</v>
      </c>
      <c r="C64" s="17">
        <v>0</v>
      </c>
      <c r="D64" s="18">
        <f t="shared" si="0"/>
        <v>71</v>
      </c>
      <c r="E64" s="18"/>
      <c r="F64" s="17">
        <v>0</v>
      </c>
      <c r="G64" s="18">
        <f t="shared" si="1"/>
        <v>71</v>
      </c>
      <c r="H64" s="19">
        <v>0</v>
      </c>
      <c r="I64" s="18">
        <f t="shared" si="1"/>
        <v>71</v>
      </c>
      <c r="J64" s="18"/>
      <c r="K64" s="20">
        <v>0</v>
      </c>
      <c r="L64" s="18">
        <f t="shared" ref="L64:N64" si="61">RANK(K64,K$5:K$83)</f>
        <v>71</v>
      </c>
      <c r="M64" s="21">
        <v>0</v>
      </c>
      <c r="N64" s="18">
        <f t="shared" si="61"/>
        <v>71</v>
      </c>
      <c r="O64" s="21">
        <f t="shared" si="3"/>
        <v>0</v>
      </c>
      <c r="P64" s="21"/>
      <c r="Q64" s="25">
        <v>0</v>
      </c>
      <c r="R64" s="6"/>
      <c r="S64" s="12"/>
      <c r="V64" s="13"/>
      <c r="W64" s="14"/>
      <c r="X64" s="14"/>
      <c r="Y64" s="14"/>
      <c r="AA64" s="13"/>
      <c r="AB64" s="10"/>
      <c r="AD64" s="13"/>
      <c r="AE64" s="10"/>
      <c r="AG64" s="13"/>
      <c r="AH64" s="14"/>
      <c r="AI64" s="14"/>
      <c r="AJ64" s="15"/>
      <c r="AK64" s="13"/>
      <c r="AL64" s="14"/>
      <c r="AM64" s="14"/>
    </row>
    <row r="65" spans="1:39" x14ac:dyDescent="0.35">
      <c r="A65" s="11">
        <v>61</v>
      </c>
      <c r="B65" s="27" t="s">
        <v>60</v>
      </c>
      <c r="C65" s="17">
        <v>1</v>
      </c>
      <c r="D65" s="18">
        <f t="shared" si="0"/>
        <v>64</v>
      </c>
      <c r="E65" s="18"/>
      <c r="F65" s="17">
        <v>30</v>
      </c>
      <c r="G65" s="18">
        <f t="shared" si="1"/>
        <v>67</v>
      </c>
      <c r="H65" s="19">
        <v>10.407745779977297</v>
      </c>
      <c r="I65" s="18">
        <f t="shared" si="1"/>
        <v>1</v>
      </c>
      <c r="J65" s="18"/>
      <c r="K65" s="20">
        <v>1.1166074799999999</v>
      </c>
      <c r="L65" s="18">
        <f t="shared" ref="L65:N65" si="62">RANK(K65,K$5:K$83)</f>
        <v>69</v>
      </c>
      <c r="M65" s="21">
        <v>387.37889292870278</v>
      </c>
      <c r="N65" s="18">
        <f t="shared" si="62"/>
        <v>48</v>
      </c>
      <c r="O65" s="21">
        <f t="shared" si="3"/>
        <v>3059.1985753424656</v>
      </c>
      <c r="P65" s="21"/>
      <c r="Q65" s="25">
        <v>5.2117837323442648</v>
      </c>
      <c r="R65" s="6"/>
      <c r="S65" s="12"/>
      <c r="V65" s="13"/>
      <c r="W65" s="14"/>
      <c r="X65" s="14"/>
      <c r="Y65" s="14"/>
      <c r="AA65" s="13"/>
      <c r="AB65" s="10"/>
      <c r="AD65" s="13"/>
      <c r="AE65" s="10"/>
      <c r="AG65" s="13"/>
      <c r="AH65" s="14"/>
      <c r="AI65" s="14"/>
      <c r="AJ65" s="15"/>
      <c r="AK65" s="13"/>
      <c r="AL65" s="14"/>
      <c r="AM65" s="14"/>
    </row>
    <row r="66" spans="1:39" x14ac:dyDescent="0.35">
      <c r="A66" s="11">
        <v>62</v>
      </c>
      <c r="B66" s="27" t="s">
        <v>61</v>
      </c>
      <c r="C66" s="17">
        <v>4</v>
      </c>
      <c r="D66" s="18">
        <f t="shared" si="0"/>
        <v>41</v>
      </c>
      <c r="E66" s="18"/>
      <c r="F66" s="17">
        <v>105</v>
      </c>
      <c r="G66" s="18">
        <f t="shared" si="1"/>
        <v>51</v>
      </c>
      <c r="H66" s="19">
        <v>4.3022634044908168</v>
      </c>
      <c r="I66" s="18">
        <f t="shared" si="1"/>
        <v>46</v>
      </c>
      <c r="J66" s="18"/>
      <c r="K66" s="20">
        <v>7.5412317400000006</v>
      </c>
      <c r="L66" s="18">
        <f t="shared" ref="L66:N66" si="63">RANK(K66,K$5:K$83)</f>
        <v>54</v>
      </c>
      <c r="M66" s="21">
        <v>308.99395561701527</v>
      </c>
      <c r="N66" s="18">
        <f t="shared" si="63"/>
        <v>54</v>
      </c>
      <c r="O66" s="21">
        <f t="shared" si="3"/>
        <v>20660.908876712328</v>
      </c>
      <c r="P66" s="21">
        <v>2479.0373898750822</v>
      </c>
      <c r="Q66" s="25">
        <v>3.594319007206678</v>
      </c>
      <c r="R66" s="6"/>
      <c r="S66" s="12"/>
      <c r="V66" s="13"/>
      <c r="W66" s="14"/>
      <c r="X66" s="14"/>
      <c r="Y66" s="14"/>
      <c r="AA66" s="13"/>
      <c r="AB66" s="10"/>
      <c r="AD66" s="13"/>
      <c r="AE66" s="10"/>
      <c r="AG66" s="13"/>
      <c r="AH66" s="14"/>
      <c r="AI66" s="14"/>
      <c r="AJ66" s="15"/>
      <c r="AK66" s="13"/>
      <c r="AL66" s="14"/>
      <c r="AM66" s="14"/>
    </row>
    <row r="67" spans="1:39" x14ac:dyDescent="0.35">
      <c r="A67" s="11">
        <v>63</v>
      </c>
      <c r="B67" s="27" t="s">
        <v>62</v>
      </c>
      <c r="C67" s="17">
        <v>2</v>
      </c>
      <c r="D67" s="18">
        <f t="shared" si="0"/>
        <v>55</v>
      </c>
      <c r="E67" s="18"/>
      <c r="F67" s="17">
        <v>75</v>
      </c>
      <c r="G67" s="18">
        <f t="shared" si="1"/>
        <v>60</v>
      </c>
      <c r="H67" s="19">
        <v>5.7934352932607398</v>
      </c>
      <c r="I67" s="18">
        <f t="shared" si="1"/>
        <v>32</v>
      </c>
      <c r="J67" s="18"/>
      <c r="K67" s="20">
        <v>7.1078872500000001</v>
      </c>
      <c r="L67" s="18">
        <f t="shared" ref="L67:N67" si="64">RANK(K67,K$5:K$83)</f>
        <v>55</v>
      </c>
      <c r="M67" s="21">
        <v>549.05446472890696</v>
      </c>
      <c r="N67" s="18">
        <f t="shared" si="64"/>
        <v>39</v>
      </c>
      <c r="O67" s="21">
        <f t="shared" si="3"/>
        <v>19473.663698630138</v>
      </c>
      <c r="P67" s="21">
        <v>2336.583579881657</v>
      </c>
      <c r="Q67" s="25">
        <v>5.8831226623391046</v>
      </c>
      <c r="R67" s="6"/>
      <c r="S67" s="12"/>
      <c r="V67" s="13"/>
      <c r="W67" s="14"/>
      <c r="X67" s="14"/>
      <c r="Y67" s="14"/>
      <c r="AA67" s="13"/>
      <c r="AB67" s="10"/>
      <c r="AD67" s="13"/>
      <c r="AE67" s="10"/>
      <c r="AG67" s="13"/>
      <c r="AH67" s="14"/>
      <c r="AI67" s="14"/>
      <c r="AJ67" s="15"/>
      <c r="AK67" s="13"/>
      <c r="AL67" s="14"/>
      <c r="AM67" s="14"/>
    </row>
    <row r="68" spans="1:39" x14ac:dyDescent="0.35">
      <c r="A68" s="11">
        <v>64</v>
      </c>
      <c r="B68" s="27" t="s">
        <v>63</v>
      </c>
      <c r="C68" s="17">
        <v>5</v>
      </c>
      <c r="D68" s="18">
        <f t="shared" si="0"/>
        <v>37</v>
      </c>
      <c r="E68" s="18"/>
      <c r="F68" s="17">
        <v>199</v>
      </c>
      <c r="G68" s="18">
        <f t="shared" si="1"/>
        <v>41</v>
      </c>
      <c r="H68" s="19">
        <v>2.0343660410229059</v>
      </c>
      <c r="I68" s="18">
        <f t="shared" si="1"/>
        <v>64</v>
      </c>
      <c r="J68" s="18"/>
      <c r="K68" s="20">
        <v>19.336495280000001</v>
      </c>
      <c r="L68" s="18">
        <f t="shared" ref="L68:N68" si="65">RANK(K68,K$5:K$83)</f>
        <v>40</v>
      </c>
      <c r="M68" s="21">
        <v>197.67592638206889</v>
      </c>
      <c r="N68" s="18">
        <f t="shared" si="65"/>
        <v>64</v>
      </c>
      <c r="O68" s="21">
        <f t="shared" si="3"/>
        <v>52976.69939726028</v>
      </c>
      <c r="P68" s="21">
        <v>6356.5073241288628</v>
      </c>
      <c r="Q68" s="25">
        <v>1.38095226842972</v>
      </c>
      <c r="R68" s="6"/>
      <c r="S68" s="12"/>
      <c r="V68" s="13"/>
      <c r="W68" s="14"/>
      <c r="X68" s="14"/>
      <c r="Y68" s="14"/>
      <c r="AA68" s="13"/>
      <c r="AB68" s="10"/>
      <c r="AD68" s="13"/>
      <c r="AE68" s="10"/>
      <c r="AG68" s="13"/>
      <c r="AH68" s="14"/>
      <c r="AI68" s="14"/>
      <c r="AJ68" s="15"/>
      <c r="AK68" s="13"/>
      <c r="AL68" s="14"/>
      <c r="AM68" s="14"/>
    </row>
    <row r="69" spans="1:39" x14ac:dyDescent="0.35">
      <c r="A69" s="11">
        <v>65</v>
      </c>
      <c r="B69" s="27" t="s">
        <v>64</v>
      </c>
      <c r="C69" s="17">
        <v>1</v>
      </c>
      <c r="D69" s="18">
        <f t="shared" si="0"/>
        <v>64</v>
      </c>
      <c r="E69" s="18"/>
      <c r="F69" s="17">
        <v>32</v>
      </c>
      <c r="G69" s="18">
        <f t="shared" si="1"/>
        <v>66</v>
      </c>
      <c r="H69" s="19">
        <v>3.3116260649598281</v>
      </c>
      <c r="I69" s="18">
        <f t="shared" si="1"/>
        <v>58</v>
      </c>
      <c r="J69" s="18"/>
      <c r="K69" s="20">
        <v>2.6667192499999999</v>
      </c>
      <c r="L69" s="18">
        <f t="shared" ref="L69:N69" si="66">RANK(K69,K$5:K$83)</f>
        <v>65</v>
      </c>
      <c r="M69" s="21">
        <v>275.97428050719139</v>
      </c>
      <c r="N69" s="18">
        <f t="shared" si="66"/>
        <v>57</v>
      </c>
      <c r="O69" s="21">
        <f t="shared" si="3"/>
        <v>7306.0801369863011</v>
      </c>
      <c r="P69" s="21">
        <v>876.633547008547</v>
      </c>
      <c r="Q69" s="25">
        <v>2.3395647684346708</v>
      </c>
      <c r="R69" s="6"/>
      <c r="S69" s="12"/>
      <c r="V69" s="13"/>
      <c r="W69" s="14"/>
      <c r="X69" s="14"/>
      <c r="Y69" s="14"/>
      <c r="AA69" s="13"/>
      <c r="AB69" s="10"/>
      <c r="AD69" s="13"/>
      <c r="AE69" s="10"/>
      <c r="AG69" s="13"/>
      <c r="AH69" s="14"/>
      <c r="AI69" s="14"/>
      <c r="AJ69" s="15"/>
      <c r="AK69" s="13"/>
      <c r="AL69" s="14"/>
      <c r="AM69" s="14"/>
    </row>
    <row r="70" spans="1:39" x14ac:dyDescent="0.35">
      <c r="A70" s="11">
        <v>66</v>
      </c>
      <c r="B70" s="27" t="s">
        <v>65</v>
      </c>
      <c r="C70" s="17">
        <v>3</v>
      </c>
      <c r="D70" s="18">
        <f t="shared" ref="D70:D83" si="67">RANK(C70,C$5:C$83)</f>
        <v>48</v>
      </c>
      <c r="E70" s="18"/>
      <c r="F70" s="17">
        <v>89</v>
      </c>
      <c r="G70" s="18">
        <f t="shared" ref="G70:I83" si="68">RANK(F70,F$5:F$83)</f>
        <v>57</v>
      </c>
      <c r="H70" s="19">
        <v>2.939281148121577</v>
      </c>
      <c r="I70" s="18">
        <f t="shared" si="68"/>
        <v>62</v>
      </c>
      <c r="J70" s="18"/>
      <c r="K70" s="20">
        <v>5.1606484999999997</v>
      </c>
      <c r="L70" s="18">
        <f t="shared" ref="L70:N70" si="69">RANK(K70,K$5:K$83)</f>
        <v>59</v>
      </c>
      <c r="M70" s="21">
        <v>170.43367245092014</v>
      </c>
      <c r="N70" s="18">
        <f t="shared" si="69"/>
        <v>66</v>
      </c>
      <c r="O70" s="21">
        <f t="shared" ref="O70:O85" si="70">K70*1000000/365</f>
        <v>14138.76301369863</v>
      </c>
      <c r="P70" s="21">
        <v>1696.4656476002631</v>
      </c>
      <c r="Q70" s="25">
        <v>1.1688128180675168</v>
      </c>
      <c r="R70" s="6"/>
      <c r="S70" s="12"/>
      <c r="V70" s="13"/>
      <c r="W70" s="14"/>
      <c r="X70" s="14"/>
      <c r="Y70" s="14"/>
      <c r="AA70" s="13"/>
      <c r="AB70" s="10"/>
      <c r="AD70" s="13"/>
      <c r="AE70" s="10"/>
      <c r="AG70" s="13"/>
      <c r="AH70" s="14"/>
      <c r="AI70" s="14"/>
      <c r="AJ70" s="15"/>
      <c r="AK70" s="13"/>
      <c r="AL70" s="14"/>
      <c r="AM70" s="14"/>
    </row>
    <row r="71" spans="1:39" x14ac:dyDescent="0.35">
      <c r="A71" s="11">
        <v>67</v>
      </c>
      <c r="B71" s="27" t="s">
        <v>66</v>
      </c>
      <c r="C71" s="17">
        <v>4</v>
      </c>
      <c r="D71" s="18">
        <f t="shared" si="67"/>
        <v>41</v>
      </c>
      <c r="E71" s="18"/>
      <c r="F71" s="17">
        <v>159</v>
      </c>
      <c r="G71" s="18">
        <f t="shared" si="68"/>
        <v>43</v>
      </c>
      <c r="H71" s="19">
        <v>9.8365660942859794</v>
      </c>
      <c r="I71" s="18">
        <f t="shared" si="68"/>
        <v>2</v>
      </c>
      <c r="J71" s="18"/>
      <c r="K71" s="20">
        <v>9.9970512500000002</v>
      </c>
      <c r="L71" s="18">
        <f t="shared" ref="L71:N71" si="71">RANK(K71,K$5:K$83)</f>
        <v>49</v>
      </c>
      <c r="M71" s="21">
        <v>618.46953062005844</v>
      </c>
      <c r="N71" s="18">
        <f t="shared" si="71"/>
        <v>27</v>
      </c>
      <c r="O71" s="21">
        <f t="shared" si="70"/>
        <v>27389.181506849316</v>
      </c>
      <c r="P71" s="21">
        <v>3286.3416337935569</v>
      </c>
      <c r="Q71" s="25">
        <v>7.0687601614928619</v>
      </c>
      <c r="R71" s="6"/>
      <c r="S71" s="12"/>
      <c r="V71" s="13"/>
      <c r="W71" s="14"/>
      <c r="X71" s="14"/>
      <c r="Y71" s="14"/>
      <c r="AA71" s="13"/>
      <c r="AB71" s="10"/>
      <c r="AD71" s="13"/>
      <c r="AE71" s="10"/>
      <c r="AG71" s="13"/>
      <c r="AH71" s="14"/>
      <c r="AI71" s="14"/>
      <c r="AJ71" s="15"/>
      <c r="AK71" s="13"/>
      <c r="AL71" s="14"/>
      <c r="AM71" s="14"/>
    </row>
    <row r="72" spans="1:39" x14ac:dyDescent="0.35">
      <c r="A72" s="11">
        <v>68</v>
      </c>
      <c r="B72" s="27" t="s">
        <v>67</v>
      </c>
      <c r="C72" s="17">
        <v>1</v>
      </c>
      <c r="D72" s="18">
        <f t="shared" si="67"/>
        <v>64</v>
      </c>
      <c r="E72" s="18"/>
      <c r="F72" s="17">
        <v>10</v>
      </c>
      <c r="G72" s="18">
        <f t="shared" si="68"/>
        <v>70</v>
      </c>
      <c r="H72" s="19">
        <v>1.9981674471234099</v>
      </c>
      <c r="I72" s="18">
        <f t="shared" si="68"/>
        <v>65</v>
      </c>
      <c r="J72" s="18"/>
      <c r="K72" s="20">
        <v>0.45148677000000004</v>
      </c>
      <c r="L72" s="18">
        <f t="shared" ref="L72:N72" si="72">RANK(K72,K$5:K$83)</f>
        <v>70</v>
      </c>
      <c r="M72" s="21">
        <v>90.214616662089426</v>
      </c>
      <c r="N72" s="18">
        <f t="shared" si="72"/>
        <v>70</v>
      </c>
      <c r="O72" s="21">
        <f t="shared" si="70"/>
        <v>1236.9500547945206</v>
      </c>
      <c r="P72" s="21">
        <v>148.417741617357</v>
      </c>
      <c r="Q72" s="25">
        <v>0.70620806909476652</v>
      </c>
      <c r="R72" s="6"/>
      <c r="S72" s="12"/>
      <c r="V72" s="13"/>
      <c r="W72" s="14"/>
      <c r="X72" s="14"/>
      <c r="Y72" s="14"/>
      <c r="AA72" s="13"/>
      <c r="AB72" s="10"/>
      <c r="AD72" s="13"/>
      <c r="AE72" s="10"/>
      <c r="AG72" s="13"/>
      <c r="AH72" s="14"/>
      <c r="AI72" s="14"/>
      <c r="AJ72" s="15"/>
      <c r="AK72" s="13"/>
      <c r="AL72" s="14"/>
      <c r="AM72" s="14"/>
    </row>
    <row r="73" spans="1:39" x14ac:dyDescent="0.35">
      <c r="A73" s="11">
        <v>69</v>
      </c>
      <c r="B73" s="27" t="s">
        <v>68</v>
      </c>
      <c r="C73" s="17">
        <v>4</v>
      </c>
      <c r="D73" s="18">
        <f t="shared" si="67"/>
        <v>41</v>
      </c>
      <c r="E73" s="18"/>
      <c r="F73" s="17">
        <v>154</v>
      </c>
      <c r="G73" s="18">
        <f t="shared" si="68"/>
        <v>44</v>
      </c>
      <c r="H73" s="19">
        <v>6.5763554659877572</v>
      </c>
      <c r="I73" s="18">
        <f t="shared" si="68"/>
        <v>21</v>
      </c>
      <c r="J73" s="18"/>
      <c r="K73" s="20">
        <v>10.87261767</v>
      </c>
      <c r="L73" s="18">
        <f t="shared" ref="L73:N73" si="73">RANK(K73,K$5:K$83)</f>
        <v>47</v>
      </c>
      <c r="M73" s="21">
        <v>464.29999119285435</v>
      </c>
      <c r="N73" s="18">
        <f t="shared" si="73"/>
        <v>40</v>
      </c>
      <c r="O73" s="21">
        <f t="shared" si="70"/>
        <v>29787.993616438354</v>
      </c>
      <c r="P73" s="21">
        <v>3574.167544378698</v>
      </c>
      <c r="Q73" s="25">
        <v>4.8423433045104476</v>
      </c>
      <c r="R73" s="6"/>
      <c r="S73" s="12"/>
      <c r="V73" s="13"/>
      <c r="W73" s="14"/>
      <c r="X73" s="14"/>
      <c r="Y73" s="14"/>
      <c r="AA73" s="13"/>
      <c r="AB73" s="10"/>
      <c r="AD73" s="13"/>
      <c r="AE73" s="10"/>
      <c r="AG73" s="13"/>
      <c r="AH73" s="14"/>
      <c r="AI73" s="14"/>
      <c r="AJ73" s="15"/>
      <c r="AK73" s="13"/>
      <c r="AL73" s="14"/>
      <c r="AM73" s="14"/>
    </row>
    <row r="74" spans="1:39" x14ac:dyDescent="0.35">
      <c r="A74" s="11">
        <v>70</v>
      </c>
      <c r="B74" s="27" t="s">
        <v>69</v>
      </c>
      <c r="C74" s="17">
        <v>8</v>
      </c>
      <c r="D74" s="18">
        <f t="shared" si="67"/>
        <v>27</v>
      </c>
      <c r="E74" s="18"/>
      <c r="F74" s="17">
        <v>234</v>
      </c>
      <c r="G74" s="18">
        <f t="shared" si="68"/>
        <v>37</v>
      </c>
      <c r="H74" s="19">
        <v>8.3222473876737926</v>
      </c>
      <c r="I74" s="18">
        <f t="shared" si="68"/>
        <v>10</v>
      </c>
      <c r="J74" s="18"/>
      <c r="K74" s="20">
        <v>24.225843960000002</v>
      </c>
      <c r="L74" s="18">
        <f t="shared" ref="L74:N74" si="74">RANK(K74,K$5:K$83)</f>
        <v>36</v>
      </c>
      <c r="M74" s="21">
        <v>861.59601115514067</v>
      </c>
      <c r="N74" s="18">
        <f t="shared" si="74"/>
        <v>5</v>
      </c>
      <c r="O74" s="21">
        <f t="shared" si="70"/>
        <v>66372.175232876718</v>
      </c>
      <c r="P74" s="21">
        <v>7963.7882840236689</v>
      </c>
      <c r="Q74" s="25">
        <v>8.2482783272246056</v>
      </c>
      <c r="R74" s="6"/>
      <c r="S74" s="12"/>
      <c r="V74" s="13"/>
      <c r="W74" s="14"/>
      <c r="X74" s="14"/>
      <c r="Y74" s="14"/>
      <c r="AA74" s="13"/>
      <c r="AB74" s="10"/>
      <c r="AD74" s="13"/>
      <c r="AE74" s="10"/>
      <c r="AG74" s="13"/>
      <c r="AH74" s="14"/>
      <c r="AI74" s="14"/>
      <c r="AJ74" s="15"/>
      <c r="AK74" s="13"/>
      <c r="AL74" s="14"/>
      <c r="AM74" s="14"/>
    </row>
    <row r="75" spans="1:39" x14ac:dyDescent="0.35">
      <c r="A75" s="11">
        <v>71</v>
      </c>
      <c r="B75" s="27" t="s">
        <v>70</v>
      </c>
      <c r="C75" s="17">
        <v>7</v>
      </c>
      <c r="D75" s="18">
        <f t="shared" si="67"/>
        <v>31</v>
      </c>
      <c r="E75" s="18"/>
      <c r="F75" s="17">
        <v>315</v>
      </c>
      <c r="G75" s="18">
        <f t="shared" si="68"/>
        <v>33</v>
      </c>
      <c r="H75" s="19">
        <v>8.6391117080758431</v>
      </c>
      <c r="I75" s="18">
        <f t="shared" si="68"/>
        <v>7</v>
      </c>
      <c r="J75" s="18"/>
      <c r="K75" s="20">
        <v>27.335170690000002</v>
      </c>
      <c r="L75" s="18">
        <f t="shared" ref="L75:N75" si="75">RANK(K75,K$5:K$83)</f>
        <v>35</v>
      </c>
      <c r="M75" s="21">
        <v>749.68759730231943</v>
      </c>
      <c r="N75" s="18">
        <f t="shared" si="75"/>
        <v>15</v>
      </c>
      <c r="O75" s="21">
        <f t="shared" si="70"/>
        <v>74890.878602739729</v>
      </c>
      <c r="P75" s="21">
        <v>8985.9206738987505</v>
      </c>
      <c r="Q75" s="25">
        <v>8.0215923391745836</v>
      </c>
      <c r="R75" s="6"/>
      <c r="S75" s="12"/>
      <c r="V75" s="13"/>
      <c r="W75" s="14"/>
      <c r="X75" s="14"/>
      <c r="Y75" s="14"/>
      <c r="AA75" s="13"/>
      <c r="AB75" s="10"/>
      <c r="AD75" s="13"/>
      <c r="AE75" s="10"/>
      <c r="AG75" s="13"/>
      <c r="AH75" s="14"/>
      <c r="AI75" s="14"/>
      <c r="AJ75" s="15"/>
      <c r="AK75" s="13"/>
      <c r="AL75" s="14"/>
      <c r="AM75" s="14"/>
    </row>
    <row r="76" spans="1:39" x14ac:dyDescent="0.35">
      <c r="A76" s="11">
        <v>72</v>
      </c>
      <c r="B76" s="27" t="s">
        <v>71</v>
      </c>
      <c r="C76" s="17">
        <v>0</v>
      </c>
      <c r="D76" s="18">
        <f t="shared" si="67"/>
        <v>71</v>
      </c>
      <c r="E76" s="18"/>
      <c r="F76" s="17">
        <v>0</v>
      </c>
      <c r="G76" s="18">
        <f t="shared" si="68"/>
        <v>71</v>
      </c>
      <c r="H76" s="19">
        <v>0</v>
      </c>
      <c r="I76" s="18">
        <f t="shared" si="68"/>
        <v>71</v>
      </c>
      <c r="J76" s="18"/>
      <c r="K76" s="20">
        <v>0</v>
      </c>
      <c r="L76" s="18">
        <f t="shared" ref="L76:N76" si="76">RANK(K76,K$5:K$83)</f>
        <v>71</v>
      </c>
      <c r="M76" s="21">
        <v>0</v>
      </c>
      <c r="N76" s="18">
        <f t="shared" si="76"/>
        <v>71</v>
      </c>
      <c r="O76" s="21">
        <f t="shared" si="70"/>
        <v>0</v>
      </c>
      <c r="P76" s="21"/>
      <c r="Q76" s="25">
        <v>0</v>
      </c>
      <c r="R76" s="6"/>
      <c r="S76" s="12"/>
      <c r="V76" s="13"/>
      <c r="W76" s="14"/>
      <c r="X76" s="14"/>
      <c r="Y76" s="14"/>
      <c r="AA76" s="13"/>
      <c r="AB76" s="10"/>
      <c r="AD76" s="13"/>
      <c r="AE76" s="10"/>
      <c r="AG76" s="13"/>
      <c r="AH76" s="14"/>
      <c r="AI76" s="14"/>
      <c r="AJ76" s="15"/>
      <c r="AK76" s="13"/>
      <c r="AL76" s="14"/>
      <c r="AM76" s="14"/>
    </row>
    <row r="77" spans="1:39" x14ac:dyDescent="0.35">
      <c r="A77" s="11">
        <v>73</v>
      </c>
      <c r="B77" s="27" t="s">
        <v>72</v>
      </c>
      <c r="C77" s="17">
        <v>6</v>
      </c>
      <c r="D77" s="18">
        <f t="shared" si="67"/>
        <v>34</v>
      </c>
      <c r="E77" s="18"/>
      <c r="F77" s="17">
        <v>430</v>
      </c>
      <c r="G77" s="18">
        <f t="shared" si="68"/>
        <v>28</v>
      </c>
      <c r="H77" s="19">
        <v>2.9397758124029387</v>
      </c>
      <c r="I77" s="18">
        <f t="shared" si="68"/>
        <v>61</v>
      </c>
      <c r="J77" s="18"/>
      <c r="K77" s="20">
        <v>62.945798120000006</v>
      </c>
      <c r="L77" s="18">
        <f t="shared" ref="L77:N77" si="77">RANK(K77,K$5:K$83)</f>
        <v>22</v>
      </c>
      <c r="M77" s="21">
        <v>430.34077861761489</v>
      </c>
      <c r="N77" s="18">
        <f t="shared" si="77"/>
        <v>44</v>
      </c>
      <c r="O77" s="21">
        <f t="shared" si="70"/>
        <v>172454.24142465755</v>
      </c>
      <c r="P77" s="21">
        <v>20692.241328073636</v>
      </c>
      <c r="Q77" s="25">
        <v>3.2252589100845803</v>
      </c>
      <c r="R77" s="6"/>
      <c r="S77" s="12"/>
      <c r="V77" s="13"/>
      <c r="W77" s="14"/>
      <c r="X77" s="14"/>
      <c r="Y77" s="14"/>
      <c r="AA77" s="13"/>
      <c r="AB77" s="10"/>
      <c r="AD77" s="13"/>
      <c r="AE77" s="10"/>
      <c r="AG77" s="13"/>
      <c r="AH77" s="14"/>
      <c r="AI77" s="14"/>
      <c r="AJ77" s="15"/>
      <c r="AK77" s="13"/>
      <c r="AL77" s="14"/>
      <c r="AM77" s="14"/>
    </row>
    <row r="78" spans="1:39" x14ac:dyDescent="0.35">
      <c r="A78" s="11">
        <v>74</v>
      </c>
      <c r="B78" s="27" t="s">
        <v>73</v>
      </c>
      <c r="C78" s="17">
        <v>10</v>
      </c>
      <c r="D78" s="18">
        <f t="shared" si="67"/>
        <v>17</v>
      </c>
      <c r="E78" s="18"/>
      <c r="F78" s="17">
        <v>690</v>
      </c>
      <c r="G78" s="18">
        <f t="shared" si="68"/>
        <v>14</v>
      </c>
      <c r="H78" s="19">
        <v>3.6667620805397525</v>
      </c>
      <c r="I78" s="18">
        <f t="shared" si="68"/>
        <v>56</v>
      </c>
      <c r="J78" s="18"/>
      <c r="K78" s="20">
        <v>144.26392153</v>
      </c>
      <c r="L78" s="18">
        <f t="shared" ref="L78:N78" si="78">RANK(K78,K$5:K$83)</f>
        <v>4</v>
      </c>
      <c r="M78" s="21">
        <v>766.63982182053098</v>
      </c>
      <c r="N78" s="18">
        <f t="shared" si="78"/>
        <v>12</v>
      </c>
      <c r="O78" s="21">
        <f t="shared" si="70"/>
        <v>395243.62063013698</v>
      </c>
      <c r="P78" s="21">
        <v>47424.037320841555</v>
      </c>
      <c r="Q78" s="25">
        <v>7.302101885990572</v>
      </c>
      <c r="R78" s="6"/>
      <c r="S78" s="12"/>
      <c r="V78" s="13"/>
      <c r="W78" s="14"/>
      <c r="X78" s="14"/>
      <c r="Y78" s="14"/>
      <c r="AA78" s="13"/>
      <c r="AB78" s="10"/>
      <c r="AD78" s="13"/>
      <c r="AE78" s="10"/>
      <c r="AG78" s="13"/>
      <c r="AH78" s="14"/>
      <c r="AI78" s="14"/>
      <c r="AJ78" s="15"/>
      <c r="AK78" s="13"/>
      <c r="AL78" s="14"/>
      <c r="AM78" s="14"/>
    </row>
    <row r="79" spans="1:39" x14ac:dyDescent="0.35">
      <c r="A79" s="11">
        <v>75</v>
      </c>
      <c r="B79" s="27" t="s">
        <v>74</v>
      </c>
      <c r="C79" s="17">
        <v>3</v>
      </c>
      <c r="D79" s="18">
        <f t="shared" si="67"/>
        <v>48</v>
      </c>
      <c r="E79" s="18"/>
      <c r="F79" s="17">
        <v>150</v>
      </c>
      <c r="G79" s="18">
        <f t="shared" si="68"/>
        <v>46</v>
      </c>
      <c r="H79" s="19">
        <v>4.4881700013081822</v>
      </c>
      <c r="I79" s="18">
        <f t="shared" si="68"/>
        <v>43</v>
      </c>
      <c r="J79" s="18"/>
      <c r="K79" s="20">
        <v>11.118614460000002</v>
      </c>
      <c r="L79" s="18">
        <f t="shared" ref="L79:N79" si="79">RANK(K79,K$5:K$83)</f>
        <v>46</v>
      </c>
      <c r="M79" s="21">
        <v>332.68154583655587</v>
      </c>
      <c r="N79" s="18">
        <f t="shared" si="79"/>
        <v>52</v>
      </c>
      <c r="O79" s="21">
        <f t="shared" si="70"/>
        <v>30461.957424657536</v>
      </c>
      <c r="P79" s="21">
        <v>3655.0343392504933</v>
      </c>
      <c r="Q79" s="25">
        <v>3.4095876454007934</v>
      </c>
      <c r="R79" s="6"/>
      <c r="S79" s="12"/>
      <c r="V79" s="13"/>
      <c r="W79" s="14"/>
      <c r="X79" s="14"/>
      <c r="Y79" s="14"/>
      <c r="AA79" s="13"/>
      <c r="AB79" s="10"/>
      <c r="AD79" s="13"/>
      <c r="AE79" s="10"/>
      <c r="AG79" s="13"/>
      <c r="AH79" s="14"/>
      <c r="AI79" s="14"/>
      <c r="AJ79" s="15"/>
      <c r="AK79" s="13"/>
      <c r="AL79" s="14"/>
      <c r="AM79" s="14"/>
    </row>
    <row r="80" spans="1:39" x14ac:dyDescent="0.35">
      <c r="A80" s="11">
        <v>76</v>
      </c>
      <c r="B80" s="27" t="s">
        <v>75</v>
      </c>
      <c r="C80" s="17">
        <v>14</v>
      </c>
      <c r="D80" s="18">
        <f t="shared" si="67"/>
        <v>6</v>
      </c>
      <c r="E80" s="18"/>
      <c r="F80" s="17">
        <v>973</v>
      </c>
      <c r="G80" s="18">
        <f t="shared" si="68"/>
        <v>2</v>
      </c>
      <c r="H80" s="19">
        <v>4.1255536783863382</v>
      </c>
      <c r="I80" s="18">
        <f t="shared" si="68"/>
        <v>51</v>
      </c>
      <c r="J80" s="18"/>
      <c r="K80" s="20">
        <v>132.35738544</v>
      </c>
      <c r="L80" s="18">
        <f t="shared" ref="L80:N80" si="80">RANK(K80,K$5:K$83)</f>
        <v>7</v>
      </c>
      <c r="M80" s="21">
        <v>561.19989554325832</v>
      </c>
      <c r="N80" s="18">
        <f t="shared" si="80"/>
        <v>37</v>
      </c>
      <c r="O80" s="21">
        <f t="shared" si="70"/>
        <v>362622.97380821919</v>
      </c>
      <c r="P80" s="21">
        <v>43509.988639053256</v>
      </c>
      <c r="Q80" s="25">
        <v>4.999083678314876</v>
      </c>
      <c r="R80" s="6"/>
      <c r="S80" s="12"/>
      <c r="V80" s="13"/>
      <c r="W80" s="14"/>
      <c r="X80" s="14"/>
      <c r="Y80" s="14"/>
      <c r="AA80" s="13"/>
      <c r="AB80" s="10"/>
      <c r="AD80" s="13"/>
      <c r="AE80" s="10"/>
      <c r="AG80" s="13"/>
      <c r="AH80" s="14"/>
      <c r="AI80" s="14"/>
      <c r="AJ80" s="15"/>
      <c r="AK80" s="13"/>
      <c r="AL80" s="14"/>
      <c r="AM80" s="14"/>
    </row>
    <row r="81" spans="1:39" x14ac:dyDescent="0.35">
      <c r="A81" s="11">
        <v>77</v>
      </c>
      <c r="B81" s="27" t="s">
        <v>76</v>
      </c>
      <c r="C81" s="17">
        <v>7</v>
      </c>
      <c r="D81" s="18">
        <f t="shared" si="67"/>
        <v>31</v>
      </c>
      <c r="E81" s="18"/>
      <c r="F81" s="17">
        <v>288</v>
      </c>
      <c r="G81" s="18">
        <f t="shared" si="68"/>
        <v>34</v>
      </c>
      <c r="H81" s="19">
        <v>3.2657342656929287</v>
      </c>
      <c r="I81" s="18">
        <f t="shared" si="68"/>
        <v>59</v>
      </c>
      <c r="J81" s="18"/>
      <c r="K81" s="20">
        <v>31.632584680000004</v>
      </c>
      <c r="L81" s="18">
        <f t="shared" ref="L81:N81" si="81">RANK(K81,K$5:K$83)</f>
        <v>32</v>
      </c>
      <c r="M81" s="21">
        <v>358.69311007607365</v>
      </c>
      <c r="N81" s="18">
        <f t="shared" si="81"/>
        <v>50</v>
      </c>
      <c r="O81" s="21">
        <f t="shared" si="70"/>
        <v>86664.615561643848</v>
      </c>
      <c r="P81" s="21">
        <v>10398.61429322814</v>
      </c>
      <c r="Q81" s="25">
        <v>2.3999678882927635</v>
      </c>
      <c r="R81" s="6"/>
      <c r="S81" s="12"/>
      <c r="V81" s="13"/>
      <c r="W81" s="14"/>
      <c r="X81" s="14"/>
      <c r="Y81" s="14"/>
      <c r="AA81" s="13"/>
      <c r="AB81" s="10"/>
      <c r="AD81" s="13"/>
      <c r="AE81" s="10"/>
      <c r="AG81" s="13"/>
      <c r="AH81" s="14"/>
      <c r="AI81" s="14"/>
      <c r="AJ81" s="15"/>
      <c r="AK81" s="13"/>
      <c r="AL81" s="14"/>
      <c r="AM81" s="14"/>
    </row>
    <row r="82" spans="1:39" x14ac:dyDescent="0.35">
      <c r="A82" s="11">
        <v>78</v>
      </c>
      <c r="B82" s="27" t="s">
        <v>77</v>
      </c>
      <c r="C82" s="17">
        <v>9</v>
      </c>
      <c r="D82" s="18">
        <f t="shared" si="67"/>
        <v>21</v>
      </c>
      <c r="E82" s="18"/>
      <c r="F82" s="17">
        <v>452</v>
      </c>
      <c r="G82" s="18">
        <f t="shared" si="68"/>
        <v>27</v>
      </c>
      <c r="H82" s="19">
        <v>3.703235009338556</v>
      </c>
      <c r="I82" s="18">
        <f t="shared" si="68"/>
        <v>54</v>
      </c>
      <c r="J82" s="18"/>
      <c r="K82" s="20">
        <v>30.194837510000003</v>
      </c>
      <c r="L82" s="18">
        <f t="shared" ref="L82:N82" si="82">RANK(K82,K$5:K$83)</f>
        <v>34</v>
      </c>
      <c r="M82" s="21">
        <v>247.3862375405333</v>
      </c>
      <c r="N82" s="18">
        <f t="shared" si="82"/>
        <v>59</v>
      </c>
      <c r="O82" s="21">
        <f t="shared" si="70"/>
        <v>82725.58221917809</v>
      </c>
      <c r="P82" s="21">
        <v>9925.9820874424731</v>
      </c>
      <c r="Q82" s="25">
        <v>2.0686223961466275</v>
      </c>
      <c r="R82" s="6"/>
      <c r="S82" s="12"/>
      <c r="V82" s="13"/>
      <c r="W82" s="14"/>
      <c r="X82" s="14"/>
      <c r="Y82" s="14"/>
      <c r="AA82" s="13"/>
      <c r="AB82" s="10"/>
      <c r="AD82" s="13"/>
      <c r="AE82" s="10"/>
      <c r="AG82" s="13"/>
      <c r="AH82" s="14"/>
      <c r="AI82" s="14"/>
      <c r="AJ82" s="15"/>
      <c r="AK82" s="13"/>
      <c r="AL82" s="14"/>
      <c r="AM82" s="14"/>
    </row>
    <row r="83" spans="1:39" x14ac:dyDescent="0.35">
      <c r="A83" s="11">
        <v>79</v>
      </c>
      <c r="B83" s="27" t="s">
        <v>78</v>
      </c>
      <c r="C83" s="17">
        <v>0</v>
      </c>
      <c r="D83" s="18">
        <f t="shared" si="67"/>
        <v>71</v>
      </c>
      <c r="E83" s="18"/>
      <c r="F83" s="17">
        <v>0</v>
      </c>
      <c r="G83" s="18">
        <f t="shared" si="68"/>
        <v>71</v>
      </c>
      <c r="H83" s="19">
        <v>0</v>
      </c>
      <c r="I83" s="18">
        <f t="shared" si="68"/>
        <v>71</v>
      </c>
      <c r="J83" s="18"/>
      <c r="K83" s="20">
        <v>0</v>
      </c>
      <c r="L83" s="18">
        <f t="shared" ref="L83:N83" si="83">RANK(K83,K$5:K$83)</f>
        <v>71</v>
      </c>
      <c r="M83" s="21">
        <v>0</v>
      </c>
      <c r="N83" s="18">
        <f t="shared" si="83"/>
        <v>71</v>
      </c>
      <c r="O83" s="21">
        <f t="shared" si="70"/>
        <v>0</v>
      </c>
      <c r="P83" s="21"/>
      <c r="Q83" s="25">
        <v>0</v>
      </c>
      <c r="R83" s="6"/>
      <c r="S83" s="12"/>
      <c r="V83" s="13"/>
      <c r="W83" s="14"/>
      <c r="X83" s="14"/>
      <c r="Y83" s="14"/>
      <c r="AA83" s="13"/>
      <c r="AB83" s="10"/>
      <c r="AD83" s="13"/>
      <c r="AE83" s="10"/>
      <c r="AG83" s="13"/>
      <c r="AH83" s="14"/>
      <c r="AI83" s="14"/>
      <c r="AJ83" s="15"/>
      <c r="AK83" s="13"/>
      <c r="AL83" s="14"/>
      <c r="AM83" s="14"/>
    </row>
    <row r="84" spans="1:39" x14ac:dyDescent="0.35">
      <c r="A84" s="11">
        <v>80</v>
      </c>
      <c r="B84" s="27" t="s">
        <v>1</v>
      </c>
      <c r="C84" s="17">
        <v>485</v>
      </c>
      <c r="D84" s="18" t="s">
        <v>94</v>
      </c>
      <c r="E84" s="18"/>
      <c r="F84" s="17">
        <v>26258</v>
      </c>
      <c r="G84" s="18" t="s">
        <v>94</v>
      </c>
      <c r="H84" s="19">
        <v>4.8499171098030267</v>
      </c>
      <c r="I84" s="18" t="s">
        <v>94</v>
      </c>
      <c r="J84" s="18"/>
      <c r="K84" s="20">
        <v>3145.0783167700006</v>
      </c>
      <c r="L84" s="18" t="s">
        <v>94</v>
      </c>
      <c r="M84" s="21">
        <v>580.9036918338536</v>
      </c>
      <c r="N84" s="18" t="s">
        <v>94</v>
      </c>
      <c r="O84" s="21">
        <f t="shared" si="70"/>
        <v>8616652.9226575363</v>
      </c>
      <c r="P84" s="21">
        <v>1033885.0482478634</v>
      </c>
      <c r="Q84" s="25">
        <v>5.0336826416830203</v>
      </c>
      <c r="R84" s="6"/>
      <c r="S84" s="12"/>
      <c r="V84" s="13"/>
      <c r="W84" s="14"/>
      <c r="X84" s="14"/>
      <c r="Y84" s="14"/>
      <c r="AA84" s="13"/>
      <c r="AB84" s="10"/>
      <c r="AD84" s="13"/>
      <c r="AE84" s="10"/>
      <c r="AG84" s="13"/>
      <c r="AH84" s="14"/>
      <c r="AI84" s="14"/>
      <c r="AJ84" s="15"/>
      <c r="AK84" s="13"/>
      <c r="AL84" s="14"/>
      <c r="AM84" s="14"/>
    </row>
    <row r="85" spans="1:39" x14ac:dyDescent="0.35">
      <c r="A85" s="11">
        <v>81</v>
      </c>
      <c r="B85" s="27" t="s">
        <v>95</v>
      </c>
      <c r="C85" s="17">
        <v>301</v>
      </c>
      <c r="D85" s="18" t="s">
        <v>94</v>
      </c>
      <c r="E85" s="18"/>
      <c r="F85" s="17">
        <v>18505</v>
      </c>
      <c r="G85" s="18" t="s">
        <v>94</v>
      </c>
      <c r="H85" s="19">
        <v>4.5377947980390969</v>
      </c>
      <c r="I85" s="18" t="s">
        <v>94</v>
      </c>
      <c r="J85" s="18"/>
      <c r="K85" s="20">
        <v>2419.9886915500001</v>
      </c>
      <c r="L85" s="18" t="s">
        <v>94</v>
      </c>
      <c r="M85" s="21">
        <v>593.42945667814286</v>
      </c>
      <c r="N85" s="18" t="s">
        <v>94</v>
      </c>
      <c r="O85" s="21">
        <f t="shared" si="70"/>
        <v>6630106.0042465758</v>
      </c>
      <c r="P85" s="21">
        <v>795525.53962853388</v>
      </c>
      <c r="S85" s="12"/>
    </row>
    <row r="86" spans="1:39" x14ac:dyDescent="0.35">
      <c r="S86" s="12"/>
    </row>
    <row r="87" spans="1:39" x14ac:dyDescent="0.35">
      <c r="S87" s="12"/>
    </row>
    <row r="88" spans="1:39" x14ac:dyDescent="0.35">
      <c r="S88" s="12"/>
    </row>
    <row r="89" spans="1:39" x14ac:dyDescent="0.35">
      <c r="S89" s="12"/>
    </row>
    <row r="90" spans="1:39" x14ac:dyDescent="0.35">
      <c r="S90" s="12"/>
    </row>
    <row r="91" spans="1:39" x14ac:dyDescent="0.35">
      <c r="S91" s="12"/>
    </row>
    <row r="92" spans="1:39" x14ac:dyDescent="0.35">
      <c r="S92" s="12"/>
    </row>
    <row r="93" spans="1:39" x14ac:dyDescent="0.35">
      <c r="S93" s="12"/>
    </row>
    <row r="94" spans="1:39" x14ac:dyDescent="0.35">
      <c r="S94" s="12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2737-9E75-4D92-BE13-2C2BEC2AD9B9}">
  <sheetPr>
    <pageSetUpPr fitToPage="1"/>
  </sheetPr>
  <dimension ref="C1:AC85"/>
  <sheetViews>
    <sheetView showGridLines="0" showRowColHeaders="0" tabSelected="1" zoomScale="65" zoomScaleNormal="65" workbookViewId="0">
      <selection activeCell="T4" sqref="T4"/>
    </sheetView>
  </sheetViews>
  <sheetFormatPr defaultColWidth="8.7265625" defaultRowHeight="14.5" x14ac:dyDescent="0.35"/>
  <cols>
    <col min="1" max="3" width="2.08984375" style="1" customWidth="1"/>
    <col min="4" max="4" width="2.26953125" style="1" customWidth="1"/>
    <col min="5" max="7" width="11.08984375" style="1" customWidth="1"/>
    <col min="8" max="8" width="2.08984375" style="1" customWidth="1"/>
    <col min="9" max="11" width="11.08984375" style="1" customWidth="1"/>
    <col min="12" max="12" width="2.08984375" style="1" customWidth="1"/>
    <col min="13" max="15" width="11.08984375" style="1" customWidth="1"/>
    <col min="16" max="16" width="1.81640625" style="1" customWidth="1"/>
    <col min="17" max="17" width="3.08984375" style="2" customWidth="1"/>
    <col min="18" max="18" width="12.1796875" style="2" customWidth="1"/>
    <col min="19" max="19" width="8.7265625" style="2"/>
    <col min="20" max="20" width="42.6328125" style="2" customWidth="1"/>
    <col min="21" max="21" width="17.26953125" style="2" customWidth="1"/>
    <col min="22" max="22" width="14.90625" style="2" customWidth="1"/>
    <col min="23" max="29" width="8.7265625" style="2"/>
    <col min="30" max="16384" width="8.7265625" style="1"/>
  </cols>
  <sheetData>
    <row r="1" spans="3:24" ht="13" customHeight="1" thickBot="1" x14ac:dyDescent="0.4">
      <c r="T1" s="2" t="s">
        <v>79</v>
      </c>
    </row>
    <row r="2" spans="3:24" ht="13" customHeight="1" thickTop="1" x14ac:dyDescent="0.35"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3:24" ht="28.5" x14ac:dyDescent="0.35">
      <c r="C3" s="53"/>
      <c r="D3" s="64" t="str" cm="1">
        <f t="array" ref="D3">CONCATENATE("EGM Gambling in ",INDEX(Data!B5:B84,I4))</f>
        <v xml:space="preserve">EGM Gambling in Greater Dandenong 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54"/>
      <c r="R3" s="2" t="s">
        <v>80</v>
      </c>
    </row>
    <row r="4" spans="3:24" ht="18.5" x14ac:dyDescent="0.35">
      <c r="C4" s="53"/>
      <c r="E4"/>
      <c r="F4"/>
      <c r="G4"/>
      <c r="I4" s="45">
        <v>26</v>
      </c>
      <c r="K4" s="65"/>
      <c r="L4" s="65"/>
      <c r="M4" s="65"/>
      <c r="N4" s="65"/>
      <c r="O4" s="65"/>
      <c r="Q4" s="55"/>
      <c r="R4" s="2" t="s">
        <v>81</v>
      </c>
      <c r="U4" s="3"/>
      <c r="V4" s="3"/>
    </row>
    <row r="5" spans="3:24" ht="31" x14ac:dyDescent="0.55000000000000004">
      <c r="C5" s="53"/>
      <c r="E5" s="63"/>
      <c r="I5" s="33" t="s">
        <v>99</v>
      </c>
      <c r="J5" s="29"/>
      <c r="K5" s="29"/>
      <c r="L5" s="29"/>
      <c r="M5" s="5"/>
      <c r="N5" s="29"/>
      <c r="O5" s="29"/>
      <c r="Q5" s="55"/>
      <c r="R5" s="2" t="s">
        <v>82</v>
      </c>
      <c r="U5" s="2" t="str" cm="1">
        <f t="array" ref="U5">INDEX(Data!B5:B84,Front!I4)</f>
        <v xml:space="preserve">Greater Dandenong </v>
      </c>
      <c r="V5" s="2" t="s">
        <v>1</v>
      </c>
    </row>
    <row r="6" spans="3:24" ht="13.5" customHeight="1" x14ac:dyDescent="0.35">
      <c r="C6" s="53"/>
      <c r="E6" s="34"/>
      <c r="F6" s="34"/>
      <c r="G6" s="34"/>
      <c r="J6" s="35"/>
      <c r="K6" s="35"/>
      <c r="M6" s="36"/>
      <c r="N6" s="37"/>
      <c r="Q6" s="55"/>
    </row>
    <row r="7" spans="3:24" ht="13.5" customHeight="1" x14ac:dyDescent="0.4">
      <c r="C7" s="53"/>
      <c r="E7" s="34"/>
      <c r="F7" s="34"/>
      <c r="G7" s="34"/>
      <c r="I7" s="59" t="s">
        <v>209</v>
      </c>
      <c r="J7" s="35"/>
      <c r="K7" s="35"/>
      <c r="M7" s="60" t="str">
        <f>CONCATENATE("Ranking ",U5,)</f>
        <v xml:space="preserve">Ranking Greater Dandenong </v>
      </c>
      <c r="Q7" s="55"/>
      <c r="S7" s="2">
        <v>1</v>
      </c>
      <c r="T7" s="46" t="s">
        <v>83</v>
      </c>
      <c r="U7" s="47">
        <f>VLOOKUP($I$4,Data!$A$5:$Q$84,2+Front!S7)</f>
        <v>14</v>
      </c>
      <c r="V7" s="3"/>
      <c r="W7" s="2">
        <v>1</v>
      </c>
      <c r="X7" s="2" t="s">
        <v>103</v>
      </c>
    </row>
    <row r="8" spans="3:24" ht="13.5" customHeight="1" x14ac:dyDescent="0.35">
      <c r="C8" s="53"/>
      <c r="E8" s="38"/>
      <c r="F8" s="38"/>
      <c r="G8" s="38"/>
      <c r="I8" s="66">
        <f>U7</f>
        <v>14</v>
      </c>
      <c r="J8" s="67"/>
      <c r="K8" s="35"/>
      <c r="M8" s="66" t="str">
        <f>V8</f>
        <v>6th</v>
      </c>
      <c r="N8" s="66"/>
      <c r="O8" s="66"/>
      <c r="Q8" s="55"/>
      <c r="S8" s="2">
        <v>2</v>
      </c>
      <c r="T8" s="46" t="s">
        <v>84</v>
      </c>
      <c r="U8" s="47">
        <f>VLOOKUP($I$4,Data!$A$5:$Q$84,2+Front!S8)</f>
        <v>6</v>
      </c>
      <c r="V8" s="2" t="str">
        <f>VLOOKUP(U8,W7:X85,2)</f>
        <v>6th</v>
      </c>
      <c r="W8" s="2">
        <v>2</v>
      </c>
      <c r="X8" s="2" t="s">
        <v>104</v>
      </c>
    </row>
    <row r="9" spans="3:24" ht="13.5" customHeight="1" x14ac:dyDescent="0.35">
      <c r="C9" s="53"/>
      <c r="E9" s="38"/>
      <c r="F9" s="38"/>
      <c r="G9" s="38"/>
      <c r="I9" s="67"/>
      <c r="J9" s="67"/>
      <c r="M9" s="66"/>
      <c r="N9" s="66"/>
      <c r="O9" s="66"/>
      <c r="Q9" s="55"/>
      <c r="T9" s="46"/>
      <c r="U9" s="47"/>
      <c r="W9" s="2">
        <v>3</v>
      </c>
      <c r="X9" s="2" t="s">
        <v>105</v>
      </c>
    </row>
    <row r="10" spans="3:24" ht="13.5" customHeight="1" x14ac:dyDescent="0.35">
      <c r="C10" s="53"/>
      <c r="E10" s="38"/>
      <c r="F10" s="38"/>
      <c r="G10" s="38"/>
      <c r="I10" s="67"/>
      <c r="J10" s="67"/>
      <c r="M10" s="66"/>
      <c r="N10" s="66"/>
      <c r="O10" s="66"/>
      <c r="Q10" s="55"/>
      <c r="S10" s="2">
        <v>4</v>
      </c>
      <c r="T10" s="46" t="s">
        <v>85</v>
      </c>
      <c r="U10" s="47">
        <f>VLOOKUP($I$4,Data!$A$5:$Q$84,2+Front!S10)</f>
        <v>928</v>
      </c>
      <c r="V10" s="3"/>
      <c r="W10" s="2">
        <v>4</v>
      </c>
      <c r="X10" s="2" t="s">
        <v>106</v>
      </c>
    </row>
    <row r="11" spans="3:24" ht="13.5" customHeight="1" x14ac:dyDescent="0.35">
      <c r="C11" s="53"/>
      <c r="E11" s="38"/>
      <c r="F11" s="38"/>
      <c r="G11" s="38"/>
      <c r="I11" s="67"/>
      <c r="J11" s="67"/>
      <c r="M11" s="66"/>
      <c r="N11" s="66"/>
      <c r="O11" s="66"/>
      <c r="Q11" s="55"/>
      <c r="S11" s="2">
        <v>5</v>
      </c>
      <c r="T11" s="46" t="s">
        <v>86</v>
      </c>
      <c r="U11" s="47">
        <f>VLOOKUP($I$4,Data!$A$5:$Q$84,2+Front!S11)</f>
        <v>5</v>
      </c>
      <c r="V11" s="2" t="str">
        <f>VLOOKUP(U11,W7:X85,2)</f>
        <v>5th</v>
      </c>
      <c r="W11" s="2">
        <v>5</v>
      </c>
      <c r="X11" s="2" t="s">
        <v>107</v>
      </c>
    </row>
    <row r="12" spans="3:24" ht="13.5" customHeight="1" x14ac:dyDescent="0.4">
      <c r="C12" s="53"/>
      <c r="I12" s="70" t="str">
        <f>CONCATENATE("EGM gambling venues in ",U5)</f>
        <v xml:space="preserve">EGM gambling venues in Greater Dandenong </v>
      </c>
      <c r="J12" s="70"/>
      <c r="K12" s="70"/>
      <c r="M12" s="59" t="s">
        <v>181</v>
      </c>
      <c r="Q12" s="55"/>
      <c r="S12" s="2">
        <v>6</v>
      </c>
      <c r="T12" s="46" t="s">
        <v>87</v>
      </c>
      <c r="U12" s="3">
        <f>VLOOKUP($I$4,Data!$A$5:$Q$84,2+Front!S12)</f>
        <v>7.0767017381823347</v>
      </c>
      <c r="W12" s="2">
        <v>6</v>
      </c>
      <c r="X12" s="2" t="s">
        <v>108</v>
      </c>
    </row>
    <row r="13" spans="3:24" ht="13.5" customHeight="1" x14ac:dyDescent="0.35">
      <c r="C13" s="53"/>
      <c r="I13" s="70"/>
      <c r="J13" s="70"/>
      <c r="K13" s="70"/>
      <c r="Q13" s="55"/>
      <c r="S13" s="2">
        <v>7</v>
      </c>
      <c r="T13" s="46" t="s">
        <v>88</v>
      </c>
      <c r="U13" s="47">
        <f>VLOOKUP($I$4,Data!$A$5:$Q$84,2+Front!S13)</f>
        <v>16</v>
      </c>
      <c r="V13" s="2" t="str">
        <f>VLOOKUP(U13,W7:X85,2)</f>
        <v>16th</v>
      </c>
      <c r="W13" s="2">
        <v>7</v>
      </c>
      <c r="X13" s="2" t="s">
        <v>109</v>
      </c>
    </row>
    <row r="14" spans="3:24" ht="13.5" customHeight="1" x14ac:dyDescent="0.35">
      <c r="C14" s="53"/>
      <c r="I14" s="70"/>
      <c r="J14" s="70"/>
      <c r="K14" s="70"/>
      <c r="Q14" s="55"/>
      <c r="U14" s="3"/>
      <c r="W14" s="2">
        <v>8</v>
      </c>
      <c r="X14" s="2" t="s">
        <v>110</v>
      </c>
    </row>
    <row r="15" spans="3:24" ht="13.5" customHeight="1" x14ac:dyDescent="0.35">
      <c r="C15" s="53"/>
      <c r="Q15" s="55"/>
      <c r="S15" s="2">
        <v>9</v>
      </c>
      <c r="T15" s="46" t="s">
        <v>89</v>
      </c>
      <c r="U15" s="3">
        <f>VLOOKUP($I$4,Data!$A$5:$Q$84,2+Front!S15)</f>
        <v>141.17536156</v>
      </c>
      <c r="W15" s="2">
        <v>9</v>
      </c>
      <c r="X15" s="2" t="s">
        <v>111</v>
      </c>
    </row>
    <row r="16" spans="3:24" ht="13.5" customHeight="1" x14ac:dyDescent="0.35">
      <c r="C16" s="53"/>
      <c r="K16" s="32"/>
      <c r="Q16" s="55"/>
      <c r="S16" s="2">
        <v>10</v>
      </c>
      <c r="T16" s="46" t="s">
        <v>90</v>
      </c>
      <c r="U16" s="47">
        <f>VLOOKUP($I$4,Data!$A$5:$Q$84,2+Front!S16)</f>
        <v>5</v>
      </c>
      <c r="V16" s="3" t="str">
        <f>VLOOKUP(U16,W7:X85,2)</f>
        <v>5th</v>
      </c>
      <c r="W16" s="2">
        <v>10</v>
      </c>
      <c r="X16" s="2" t="s">
        <v>112</v>
      </c>
    </row>
    <row r="17" spans="3:24" ht="13.5" customHeight="1" x14ac:dyDescent="0.35">
      <c r="C17" s="53"/>
      <c r="K17" s="32"/>
      <c r="Q17" s="55"/>
      <c r="S17" s="2">
        <v>11</v>
      </c>
      <c r="T17" s="46" t="s">
        <v>91</v>
      </c>
      <c r="U17" s="47">
        <f>VLOOKUP($I$4,Data!$A$5:$Q$84,2+Front!S17)</f>
        <v>1076.5688863579437</v>
      </c>
      <c r="V17" s="48">
        <v>575</v>
      </c>
      <c r="W17" s="2">
        <v>11</v>
      </c>
      <c r="X17" s="2" t="s">
        <v>113</v>
      </c>
    </row>
    <row r="18" spans="3:24" ht="13.5" customHeight="1" x14ac:dyDescent="0.35">
      <c r="C18" s="53"/>
      <c r="K18" s="32"/>
      <c r="Q18" s="55"/>
      <c r="S18" s="2">
        <v>12</v>
      </c>
      <c r="T18" s="46" t="s">
        <v>92</v>
      </c>
      <c r="U18" s="47">
        <f>VLOOKUP($I$4,Data!$A$5:$Q$84,2+Front!S18)</f>
        <v>2</v>
      </c>
      <c r="W18" s="2">
        <v>12</v>
      </c>
      <c r="X18" s="2" t="s">
        <v>114</v>
      </c>
    </row>
    <row r="19" spans="3:24" ht="13.5" customHeight="1" x14ac:dyDescent="0.35">
      <c r="C19" s="53"/>
      <c r="K19" s="32"/>
      <c r="Q19" s="55"/>
      <c r="S19" s="2">
        <v>13</v>
      </c>
      <c r="T19" s="46" t="s">
        <v>96</v>
      </c>
      <c r="U19" s="47">
        <f>VLOOKUP($I$4,Data!$A$5:$Q$84,2+Front!S19)</f>
        <v>386781.8124931507</v>
      </c>
      <c r="W19" s="2">
        <v>13</v>
      </c>
      <c r="X19" s="2" t="s">
        <v>115</v>
      </c>
    </row>
    <row r="20" spans="3:24" ht="21" customHeight="1" x14ac:dyDescent="0.55000000000000004">
      <c r="C20" s="53"/>
      <c r="E20" s="28" t="s">
        <v>100</v>
      </c>
      <c r="F20" s="29"/>
      <c r="G20" s="29"/>
      <c r="H20" s="29"/>
      <c r="I20" s="29"/>
      <c r="J20" s="29"/>
      <c r="K20" s="29"/>
      <c r="L20" s="29"/>
      <c r="M20" s="30"/>
      <c r="N20" s="30"/>
      <c r="O20" s="30"/>
      <c r="Q20" s="55"/>
      <c r="S20" s="2">
        <v>14</v>
      </c>
      <c r="T20" s="46" t="s">
        <v>97</v>
      </c>
      <c r="U20" s="47">
        <f>VLOOKUP($I$4,Data!$A$5:$Q$84,2+Front!S20)</f>
        <v>46408.731610782379</v>
      </c>
      <c r="W20" s="2">
        <v>14</v>
      </c>
      <c r="X20" s="2" t="s">
        <v>116</v>
      </c>
    </row>
    <row r="21" spans="3:24" ht="13.5" customHeight="1" x14ac:dyDescent="0.35">
      <c r="C21" s="53"/>
      <c r="E21" s="32"/>
      <c r="F21" s="32"/>
      <c r="G21" s="32"/>
      <c r="I21" s="40"/>
      <c r="J21" s="41"/>
      <c r="K21" s="41"/>
      <c r="M21" s="42"/>
      <c r="N21" s="42"/>
      <c r="O21" s="37"/>
      <c r="Q21" s="55"/>
      <c r="S21" s="2">
        <v>15</v>
      </c>
      <c r="T21" s="2" t="s">
        <v>98</v>
      </c>
      <c r="U21" s="3">
        <f>VLOOKUP($I$4,Data!$A$5:$Q$84,2+Front!S21)</f>
        <v>12.666130071395715</v>
      </c>
      <c r="W21" s="2">
        <v>15</v>
      </c>
      <c r="X21" s="2" t="s">
        <v>117</v>
      </c>
    </row>
    <row r="22" spans="3:24" ht="13.5" customHeight="1" x14ac:dyDescent="0.4">
      <c r="C22" s="53"/>
      <c r="F22" s="32"/>
      <c r="G22" s="32"/>
      <c r="I22" s="59" t="s">
        <v>178</v>
      </c>
      <c r="J22" s="32"/>
      <c r="K22" s="32"/>
      <c r="L22" s="32"/>
      <c r="Q22" s="55"/>
      <c r="U22" s="3"/>
      <c r="W22" s="2">
        <v>16</v>
      </c>
      <c r="X22" s="2" t="s">
        <v>118</v>
      </c>
    </row>
    <row r="23" spans="3:24" ht="13.5" customHeight="1" x14ac:dyDescent="0.35">
      <c r="C23" s="53"/>
      <c r="E23" s="61" t="s">
        <v>176</v>
      </c>
      <c r="F23" s="32"/>
      <c r="G23" s="32"/>
      <c r="I23" s="72">
        <f>U12</f>
        <v>7.0767017381823347</v>
      </c>
      <c r="J23" s="72"/>
      <c r="Q23" s="55"/>
      <c r="U23" s="3"/>
      <c r="W23" s="2">
        <v>17</v>
      </c>
      <c r="X23" s="2" t="s">
        <v>119</v>
      </c>
    </row>
    <row r="24" spans="3:24" ht="13.5" customHeight="1" x14ac:dyDescent="0.35">
      <c r="C24" s="53"/>
      <c r="E24" s="66">
        <f>U10</f>
        <v>928</v>
      </c>
      <c r="F24" s="66"/>
      <c r="G24" s="32"/>
      <c r="I24" s="72"/>
      <c r="J24" s="72"/>
      <c r="Q24" s="55"/>
      <c r="U24" s="3" t="str">
        <f>U5</f>
        <v xml:space="preserve">Greater Dandenong </v>
      </c>
      <c r="V24" s="4" t="str">
        <f>V5</f>
        <v>Victoria</v>
      </c>
      <c r="W24" s="2">
        <v>18</v>
      </c>
      <c r="X24" s="2" t="s">
        <v>120</v>
      </c>
    </row>
    <row r="25" spans="3:24" ht="13.5" customHeight="1" x14ac:dyDescent="0.35">
      <c r="C25" s="53"/>
      <c r="E25" s="66"/>
      <c r="F25" s="66"/>
      <c r="I25" s="72"/>
      <c r="J25" s="72"/>
      <c r="Q25" s="55"/>
      <c r="U25" s="49">
        <f>U17</f>
        <v>1076.5688863579437</v>
      </c>
      <c r="V25" s="4">
        <f>V17</f>
        <v>575</v>
      </c>
      <c r="W25" s="2">
        <v>19</v>
      </c>
      <c r="X25" s="2" t="s">
        <v>121</v>
      </c>
    </row>
    <row r="26" spans="3:24" ht="13.5" customHeight="1" x14ac:dyDescent="0.35">
      <c r="C26" s="53"/>
      <c r="E26" s="66"/>
      <c r="F26" s="66"/>
      <c r="I26" s="72"/>
      <c r="J26" s="72"/>
      <c r="Q26" s="55"/>
      <c r="U26" s="3"/>
      <c r="W26" s="2">
        <v>20</v>
      </c>
      <c r="X26" s="2" t="s">
        <v>122</v>
      </c>
    </row>
    <row r="27" spans="3:24" ht="13.5" customHeight="1" x14ac:dyDescent="0.4">
      <c r="C27" s="53"/>
      <c r="E27" s="74" t="str">
        <f>CONCATENATE("EGMs in ",U5,", ranking it ")</f>
        <v xml:space="preserve">EGMs in Greater Dandenong , ranking it </v>
      </c>
      <c r="F27" s="74"/>
      <c r="I27" s="59" t="s">
        <v>179</v>
      </c>
      <c r="J27" s="32"/>
      <c r="K27" s="32"/>
      <c r="Q27" s="55"/>
      <c r="U27" s="3"/>
      <c r="W27" s="2">
        <v>21</v>
      </c>
      <c r="X27" s="2" t="s">
        <v>169</v>
      </c>
    </row>
    <row r="28" spans="3:24" ht="13.5" customHeight="1" x14ac:dyDescent="0.35">
      <c r="C28" s="53"/>
      <c r="E28" s="74"/>
      <c r="F28" s="74"/>
      <c r="G28" s="43"/>
      <c r="M28" s="42" t="s">
        <v>182</v>
      </c>
      <c r="N28" s="42"/>
      <c r="O28" s="37"/>
      <c r="Q28" s="55"/>
      <c r="W28" s="2">
        <v>22</v>
      </c>
      <c r="X28" s="2" t="s">
        <v>123</v>
      </c>
    </row>
    <row r="29" spans="3:24" ht="13.5" customHeight="1" x14ac:dyDescent="0.35">
      <c r="C29" s="53"/>
      <c r="E29" s="74"/>
      <c r="F29" s="74"/>
      <c r="G29" s="43"/>
      <c r="M29" s="72" t="str">
        <f>V13</f>
        <v>16th</v>
      </c>
      <c r="N29" s="72"/>
      <c r="O29" s="37"/>
      <c r="Q29" s="55"/>
      <c r="W29" s="2">
        <v>23</v>
      </c>
      <c r="X29" s="2" t="s">
        <v>184</v>
      </c>
    </row>
    <row r="30" spans="3:24" ht="13.5" customHeight="1" x14ac:dyDescent="0.35">
      <c r="C30" s="53"/>
      <c r="F30" s="77" t="str">
        <f>V11</f>
        <v>5th</v>
      </c>
      <c r="G30" s="43"/>
      <c r="M30" s="72"/>
      <c r="N30" s="72"/>
      <c r="O30" s="37"/>
      <c r="Q30" s="55"/>
      <c r="U30" s="3"/>
      <c r="W30" s="2">
        <v>24</v>
      </c>
      <c r="X30" s="2" t="s">
        <v>124</v>
      </c>
    </row>
    <row r="31" spans="3:24" ht="13.5" customHeight="1" x14ac:dyDescent="0.35">
      <c r="C31" s="53"/>
      <c r="F31" s="77"/>
      <c r="M31" s="72"/>
      <c r="N31" s="72"/>
      <c r="O31" s="37"/>
      <c r="Q31" s="55"/>
      <c r="W31" s="2">
        <v>25</v>
      </c>
      <c r="X31" s="2" t="s">
        <v>125</v>
      </c>
    </row>
    <row r="32" spans="3:24" ht="13.5" customHeight="1" x14ac:dyDescent="0.35">
      <c r="C32" s="53"/>
      <c r="F32" s="77"/>
      <c r="M32" s="72"/>
      <c r="N32" s="72"/>
      <c r="O32" s="37"/>
      <c r="Q32" s="55"/>
      <c r="U32" s="3"/>
      <c r="V32" s="3"/>
      <c r="W32" s="2">
        <v>26</v>
      </c>
      <c r="X32" s="2" t="s">
        <v>126</v>
      </c>
    </row>
    <row r="33" spans="3:25" ht="13.5" customHeight="1" x14ac:dyDescent="0.4">
      <c r="C33" s="53"/>
      <c r="F33" s="59" t="s">
        <v>177</v>
      </c>
      <c r="M33" s="59" t="s">
        <v>180</v>
      </c>
      <c r="N33" s="37"/>
      <c r="O33" s="37"/>
      <c r="Q33" s="55"/>
      <c r="W33" s="2">
        <v>27</v>
      </c>
      <c r="X33" s="2" t="s">
        <v>127</v>
      </c>
    </row>
    <row r="34" spans="3:25" ht="13.5" customHeight="1" x14ac:dyDescent="0.35">
      <c r="C34" s="53"/>
      <c r="M34" s="37"/>
      <c r="N34" s="37"/>
      <c r="O34" s="37"/>
      <c r="Q34" s="55"/>
      <c r="W34" s="2">
        <v>28</v>
      </c>
      <c r="X34" s="2" t="s">
        <v>128</v>
      </c>
    </row>
    <row r="35" spans="3:25" ht="21" customHeight="1" x14ac:dyDescent="0.55000000000000004">
      <c r="C35" s="53"/>
      <c r="E35" s="28" t="s">
        <v>101</v>
      </c>
      <c r="F35" s="29"/>
      <c r="G35" s="29"/>
      <c r="H35" s="29"/>
      <c r="I35" s="30" t="s">
        <v>190</v>
      </c>
      <c r="J35" s="29"/>
      <c r="K35" s="29"/>
      <c r="L35" s="29"/>
      <c r="M35" s="29"/>
      <c r="N35" s="29"/>
      <c r="O35" s="29"/>
      <c r="Q35" s="55"/>
      <c r="U35" s="3"/>
      <c r="V35" s="3"/>
      <c r="W35" s="2">
        <v>29</v>
      </c>
      <c r="X35" s="2" t="s">
        <v>129</v>
      </c>
    </row>
    <row r="36" spans="3:25" ht="13.5" customHeight="1" x14ac:dyDescent="0.35">
      <c r="C36" s="53"/>
      <c r="E36" s="80" t="str">
        <f>CONCATENATE("Losses to EGMs at venues in ",U5," in 2024/25, stood at")</f>
        <v>Losses to EGMs at venues in Greater Dandenong  in 2024/25, stood at</v>
      </c>
      <c r="F36" s="80"/>
      <c r="G36" s="80"/>
      <c r="I36" s="81" t="str">
        <f>CONCATENATE("$",ROUND(U17,0))</f>
        <v>$1077</v>
      </c>
      <c r="J36" s="81"/>
      <c r="K36" s="31" t="s">
        <v>191</v>
      </c>
      <c r="L36" s="37"/>
      <c r="M36" s="37"/>
      <c r="N36" s="37"/>
      <c r="O36" s="37"/>
      <c r="Q36" s="55"/>
      <c r="W36" s="2">
        <v>30</v>
      </c>
      <c r="X36" s="2" t="s">
        <v>130</v>
      </c>
      <c r="Y36" s="4"/>
    </row>
    <row r="37" spans="3:25" ht="13.5" customHeight="1" x14ac:dyDescent="0.4">
      <c r="C37" s="53"/>
      <c r="E37" s="80"/>
      <c r="F37" s="80"/>
      <c r="G37" s="80"/>
      <c r="I37" s="81"/>
      <c r="J37" s="81"/>
      <c r="K37" s="62" t="s">
        <v>210</v>
      </c>
      <c r="L37" s="37"/>
      <c r="M37" s="59" t="s">
        <v>192</v>
      </c>
      <c r="O37" s="39"/>
      <c r="Q37" s="55"/>
      <c r="W37" s="2">
        <v>31</v>
      </c>
      <c r="X37" s="2" t="s">
        <v>170</v>
      </c>
    </row>
    <row r="38" spans="3:25" ht="13.5" customHeight="1" x14ac:dyDescent="0.35">
      <c r="C38" s="53"/>
      <c r="E38" s="80"/>
      <c r="F38" s="80"/>
      <c r="G38" s="80"/>
      <c r="I38" s="81"/>
      <c r="J38" s="81"/>
      <c r="L38" s="37"/>
      <c r="M38" s="73" t="s">
        <v>196</v>
      </c>
      <c r="N38" s="71">
        <f>U19</f>
        <v>386781.8124931507</v>
      </c>
      <c r="O38" s="71"/>
      <c r="Q38" s="55"/>
      <c r="W38" s="2">
        <v>32</v>
      </c>
      <c r="X38" s="2" t="s">
        <v>131</v>
      </c>
    </row>
    <row r="39" spans="3:25" ht="13.5" customHeight="1" x14ac:dyDescent="0.35">
      <c r="C39" s="53"/>
      <c r="E39" s="78" t="str">
        <f>CONCATENATE("$",ROUND(U15,1))</f>
        <v>$141.2</v>
      </c>
      <c r="F39" s="78"/>
      <c r="G39" s="38"/>
      <c r="K39" s="38"/>
      <c r="L39" s="37"/>
      <c r="M39" s="73"/>
      <c r="N39" s="71"/>
      <c r="O39" s="71"/>
      <c r="Q39" s="55"/>
      <c r="W39" s="2">
        <v>33</v>
      </c>
      <c r="X39" s="2" t="s">
        <v>185</v>
      </c>
    </row>
    <row r="40" spans="3:25" ht="13.5" customHeight="1" x14ac:dyDescent="0.35">
      <c r="C40" s="53"/>
      <c r="E40" s="78"/>
      <c r="F40" s="78"/>
      <c r="G40" s="79" t="s">
        <v>183</v>
      </c>
      <c r="J40" s="38"/>
      <c r="K40" s="38"/>
      <c r="L40" s="37"/>
      <c r="M40" s="37"/>
      <c r="N40" s="39"/>
      <c r="O40" s="39"/>
      <c r="Q40" s="55"/>
      <c r="W40" s="2">
        <v>34</v>
      </c>
      <c r="X40" s="2" t="s">
        <v>132</v>
      </c>
    </row>
    <row r="41" spans="3:25" ht="13.5" customHeight="1" x14ac:dyDescent="0.35">
      <c r="C41" s="53"/>
      <c r="E41" s="78"/>
      <c r="F41" s="78"/>
      <c r="G41" s="79"/>
      <c r="K41" s="38"/>
      <c r="L41" s="37"/>
      <c r="M41" s="37"/>
      <c r="N41" s="37"/>
      <c r="O41" s="37"/>
      <c r="Q41" s="55"/>
      <c r="W41" s="2">
        <v>35</v>
      </c>
      <c r="X41" s="2" t="s">
        <v>133</v>
      </c>
    </row>
    <row r="42" spans="3:25" ht="13.5" customHeight="1" x14ac:dyDescent="0.35">
      <c r="C42" s="53"/>
      <c r="E42" s="78"/>
      <c r="F42" s="78"/>
      <c r="K42" s="37"/>
      <c r="L42" s="37"/>
      <c r="M42" s="37"/>
      <c r="N42" s="37"/>
      <c r="O42" s="37"/>
      <c r="Q42" s="55"/>
      <c r="W42" s="2">
        <v>36</v>
      </c>
      <c r="X42" s="2" t="s">
        <v>134</v>
      </c>
    </row>
    <row r="43" spans="3:25" ht="13.5" customHeight="1" x14ac:dyDescent="0.35">
      <c r="C43" s="53"/>
      <c r="E43" s="83" t="str">
        <f>CONCATENATE("ranking this municipality ",V16," in the State")</f>
        <v>ranking this municipality 5th in the State</v>
      </c>
      <c r="F43" s="83"/>
      <c r="G43" s="83"/>
      <c r="K43" s="37"/>
      <c r="L43" s="37"/>
      <c r="M43" s="37"/>
      <c r="N43" s="37"/>
      <c r="O43" s="37"/>
      <c r="Q43" s="55"/>
      <c r="W43" s="2">
        <v>37</v>
      </c>
      <c r="X43" s="2" t="s">
        <v>135</v>
      </c>
    </row>
    <row r="44" spans="3:25" ht="13.5" customHeight="1" x14ac:dyDescent="0.35">
      <c r="C44" s="53"/>
      <c r="E44" s="83"/>
      <c r="F44" s="83"/>
      <c r="G44" s="83"/>
      <c r="K44" s="37"/>
      <c r="L44" s="37"/>
      <c r="M44" s="37"/>
      <c r="N44" s="37"/>
      <c r="O44" s="37"/>
      <c r="Q44" s="55"/>
      <c r="W44" s="2">
        <v>38</v>
      </c>
      <c r="X44" s="2" t="s">
        <v>136</v>
      </c>
    </row>
    <row r="45" spans="3:25" ht="13.5" customHeight="1" x14ac:dyDescent="0.35">
      <c r="C45" s="53"/>
      <c r="E45" s="83"/>
      <c r="F45" s="83"/>
      <c r="G45" s="83"/>
      <c r="K45" s="37"/>
      <c r="L45" s="37"/>
      <c r="M45" s="37"/>
      <c r="N45" s="37"/>
      <c r="O45" s="37"/>
      <c r="Q45" s="55"/>
      <c r="W45" s="2">
        <v>39</v>
      </c>
      <c r="X45" s="2" t="s">
        <v>137</v>
      </c>
    </row>
    <row r="46" spans="3:25" ht="13.5" customHeight="1" x14ac:dyDescent="0.35">
      <c r="C46" s="53"/>
      <c r="G46" s="82"/>
      <c r="K46" s="37"/>
      <c r="L46" s="37"/>
      <c r="M46" s="37"/>
      <c r="N46" s="37"/>
      <c r="O46" s="37"/>
      <c r="Q46" s="55"/>
      <c r="W46" s="2">
        <v>40</v>
      </c>
      <c r="X46" s="2" t="s">
        <v>138</v>
      </c>
    </row>
    <row r="47" spans="3:25" ht="13.5" customHeight="1" x14ac:dyDescent="0.35">
      <c r="C47" s="53"/>
      <c r="G47" s="82"/>
      <c r="I47" s="37"/>
      <c r="J47" s="37"/>
      <c r="K47" s="37"/>
      <c r="L47" s="37"/>
      <c r="M47" s="37"/>
      <c r="N47" s="37"/>
      <c r="O47" s="37"/>
      <c r="Q47" s="55"/>
      <c r="W47" s="2">
        <v>41</v>
      </c>
      <c r="X47" s="2" t="s">
        <v>171</v>
      </c>
    </row>
    <row r="48" spans="3:25" ht="13.5" customHeight="1" x14ac:dyDescent="0.35">
      <c r="C48" s="53"/>
      <c r="I48" s="37"/>
      <c r="J48" s="37"/>
      <c r="K48" s="37"/>
      <c r="L48" s="37"/>
      <c r="M48" s="37"/>
      <c r="N48" s="37"/>
      <c r="O48" s="37"/>
      <c r="Q48" s="55"/>
      <c r="W48" s="2">
        <v>42</v>
      </c>
      <c r="X48" s="2" t="s">
        <v>139</v>
      </c>
    </row>
    <row r="49" spans="3:24" ht="13.5" customHeight="1" x14ac:dyDescent="0.35">
      <c r="C49" s="53"/>
      <c r="I49" s="37"/>
      <c r="J49" s="37"/>
      <c r="K49" s="37"/>
      <c r="L49" s="37"/>
      <c r="M49" s="37"/>
      <c r="N49" s="37"/>
      <c r="O49" s="37"/>
      <c r="Q49" s="55"/>
      <c r="W49" s="2">
        <v>43</v>
      </c>
      <c r="X49" s="2" t="s">
        <v>186</v>
      </c>
    </row>
    <row r="50" spans="3:24" ht="23.5" x14ac:dyDescent="0.55000000000000004">
      <c r="C50" s="53"/>
      <c r="E50" s="28" t="s">
        <v>102</v>
      </c>
      <c r="F50" s="29"/>
      <c r="G50" s="29"/>
      <c r="I50" s="75" t="str">
        <f>CONCATENATE("Losses within ",U5," in 2024/25, were the equivalent to the cost of feeding ")</f>
        <v xml:space="preserve">Losses within Greater Dandenong  in 2024/25, were the equivalent to the cost of feeding </v>
      </c>
      <c r="J50" s="75"/>
      <c r="K50" s="75"/>
      <c r="L50" s="29"/>
      <c r="M50" s="68" t="s">
        <v>195</v>
      </c>
      <c r="N50" s="68"/>
      <c r="O50" s="68"/>
      <c r="P50" s="37"/>
      <c r="Q50" s="55"/>
      <c r="W50" s="2">
        <v>44</v>
      </c>
      <c r="X50" s="2" t="s">
        <v>140</v>
      </c>
    </row>
    <row r="51" spans="3:24" ht="13.5" customHeight="1" x14ac:dyDescent="0.35">
      <c r="C51" s="53"/>
      <c r="E51" s="69" t="s">
        <v>198</v>
      </c>
      <c r="F51" s="69"/>
      <c r="G51" s="69"/>
      <c r="I51" s="76"/>
      <c r="J51" s="76"/>
      <c r="K51" s="76"/>
      <c r="M51" s="69"/>
      <c r="N51" s="69"/>
      <c r="O51" s="69"/>
      <c r="P51" s="37"/>
      <c r="Q51" s="55"/>
      <c r="W51" s="2">
        <v>45</v>
      </c>
      <c r="X51" s="2" t="s">
        <v>141</v>
      </c>
    </row>
    <row r="52" spans="3:24" ht="13.5" customHeight="1" x14ac:dyDescent="0.35">
      <c r="C52" s="53"/>
      <c r="E52" s="69"/>
      <c r="F52" s="69"/>
      <c r="G52" s="69"/>
      <c r="I52" s="76"/>
      <c r="J52" s="76"/>
      <c r="K52" s="76"/>
      <c r="M52" s="69"/>
      <c r="N52" s="69"/>
      <c r="O52" s="69"/>
      <c r="P52" s="37"/>
      <c r="Q52" s="55"/>
      <c r="W52" s="2">
        <v>46</v>
      </c>
      <c r="X52" s="2" t="s">
        <v>142</v>
      </c>
    </row>
    <row r="53" spans="3:24" ht="13.5" customHeight="1" x14ac:dyDescent="0.35">
      <c r="C53" s="53"/>
      <c r="E53" s="69"/>
      <c r="F53" s="69"/>
      <c r="G53" s="69"/>
      <c r="I53" s="76"/>
      <c r="J53" s="76"/>
      <c r="K53" s="76"/>
      <c r="M53" s="69"/>
      <c r="N53" s="69"/>
      <c r="O53" s="69"/>
      <c r="P53" s="37"/>
      <c r="Q53" s="55"/>
      <c r="W53" s="2">
        <v>47</v>
      </c>
      <c r="X53" s="2" t="s">
        <v>143</v>
      </c>
    </row>
    <row r="54" spans="3:24" ht="13.5" customHeight="1" x14ac:dyDescent="0.35">
      <c r="C54" s="53"/>
      <c r="E54" s="86" t="str">
        <f>CONCATENATE(ROUND(U21,1),"%")</f>
        <v>12.7%</v>
      </c>
      <c r="F54" s="86"/>
      <c r="G54" s="44"/>
      <c r="I54" s="84">
        <f>U20</f>
        <v>46408.731610782379</v>
      </c>
      <c r="J54" s="85"/>
      <c r="M54" s="69"/>
      <c r="N54" s="69"/>
      <c r="O54" s="69"/>
      <c r="P54" s="37"/>
      <c r="Q54" s="55"/>
      <c r="W54" s="2">
        <v>48</v>
      </c>
      <c r="X54" s="2" t="s">
        <v>144</v>
      </c>
    </row>
    <row r="55" spans="3:24" ht="13.5" customHeight="1" x14ac:dyDescent="0.35">
      <c r="C55" s="53"/>
      <c r="E55" s="86"/>
      <c r="F55" s="86"/>
      <c r="I55" s="85"/>
      <c r="J55" s="85"/>
      <c r="M55" s="69"/>
      <c r="N55" s="69"/>
      <c r="O55" s="69"/>
      <c r="P55" s="37"/>
      <c r="Q55" s="55"/>
      <c r="W55" s="2">
        <v>49</v>
      </c>
      <c r="X55" s="2" t="s">
        <v>145</v>
      </c>
    </row>
    <row r="56" spans="3:24" ht="13.5" customHeight="1" x14ac:dyDescent="0.35">
      <c r="C56" s="53"/>
      <c r="E56" s="86"/>
      <c r="F56" s="86"/>
      <c r="I56" s="85"/>
      <c r="J56" s="85"/>
      <c r="M56" s="69"/>
      <c r="N56" s="69"/>
      <c r="O56" s="69"/>
      <c r="P56" s="37"/>
      <c r="Q56" s="55"/>
      <c r="W56" s="2">
        <v>50</v>
      </c>
      <c r="X56" s="2" t="s">
        <v>146</v>
      </c>
    </row>
    <row r="57" spans="3:24" ht="13.5" customHeight="1" x14ac:dyDescent="0.35">
      <c r="C57" s="53"/>
      <c r="E57" s="86"/>
      <c r="F57" s="86"/>
      <c r="I57" s="85"/>
      <c r="J57" s="85"/>
      <c r="M57" s="69"/>
      <c r="N57" s="69"/>
      <c r="O57" s="69"/>
      <c r="P57" s="37"/>
      <c r="Q57" s="55"/>
      <c r="W57" s="2">
        <v>51</v>
      </c>
      <c r="X57" s="2" t="s">
        <v>172</v>
      </c>
    </row>
    <row r="58" spans="3:24" ht="13.5" customHeight="1" x14ac:dyDescent="0.4">
      <c r="C58" s="53"/>
      <c r="E58" s="70" t="s">
        <v>194</v>
      </c>
      <c r="F58" s="70"/>
      <c r="G58" s="70"/>
      <c r="I58" s="59" t="s">
        <v>193</v>
      </c>
      <c r="P58" s="37"/>
      <c r="Q58" s="55"/>
      <c r="W58" s="2">
        <v>52</v>
      </c>
      <c r="X58" s="2" t="s">
        <v>147</v>
      </c>
    </row>
    <row r="59" spans="3:24" ht="13.5" customHeight="1" x14ac:dyDescent="0.35">
      <c r="C59" s="53"/>
      <c r="E59" s="70"/>
      <c r="F59" s="70"/>
      <c r="G59" s="70"/>
      <c r="P59" s="37"/>
      <c r="Q59" s="55"/>
      <c r="W59" s="2">
        <v>53</v>
      </c>
      <c r="X59" s="2" t="s">
        <v>187</v>
      </c>
    </row>
    <row r="60" spans="3:24" ht="13.5" customHeight="1" x14ac:dyDescent="0.35">
      <c r="C60" s="53"/>
      <c r="E60" s="70"/>
      <c r="F60" s="70"/>
      <c r="G60" s="70"/>
      <c r="P60" s="37"/>
      <c r="Q60" s="55"/>
      <c r="W60" s="2">
        <v>54</v>
      </c>
      <c r="X60" s="2" t="s">
        <v>148</v>
      </c>
    </row>
    <row r="61" spans="3:24" ht="13.5" customHeight="1" x14ac:dyDescent="0.35">
      <c r="C61" s="53"/>
      <c r="P61" s="37"/>
      <c r="Q61" s="55"/>
      <c r="W61" s="2">
        <v>55</v>
      </c>
      <c r="X61" s="2" t="s">
        <v>149</v>
      </c>
    </row>
    <row r="62" spans="3:24" ht="13.5" customHeight="1" x14ac:dyDescent="0.35">
      <c r="C62" s="53"/>
      <c r="P62" s="37"/>
      <c r="Q62" s="55"/>
      <c r="W62" s="2">
        <v>56</v>
      </c>
      <c r="X62" s="2" t="s">
        <v>150</v>
      </c>
    </row>
    <row r="63" spans="3:24" ht="13.5" customHeight="1" x14ac:dyDescent="0.35">
      <c r="C63" s="53"/>
      <c r="M63" s="37"/>
      <c r="N63" s="37"/>
      <c r="O63" s="37"/>
      <c r="P63" s="37"/>
      <c r="Q63" s="55"/>
      <c r="W63" s="2">
        <v>57</v>
      </c>
      <c r="X63" s="2" t="s">
        <v>151</v>
      </c>
    </row>
    <row r="64" spans="3:24" ht="13.5" customHeight="1" x14ac:dyDescent="0.35">
      <c r="C64" s="53"/>
      <c r="M64" s="37"/>
      <c r="N64" s="37"/>
      <c r="O64" s="37"/>
      <c r="P64" s="37"/>
      <c r="Q64" s="55"/>
      <c r="W64" s="2">
        <v>58</v>
      </c>
      <c r="X64" s="2" t="s">
        <v>152</v>
      </c>
    </row>
    <row r="65" spans="3:24" x14ac:dyDescent="0.35">
      <c r="C65" s="53"/>
      <c r="Q65" s="55"/>
      <c r="W65" s="2">
        <v>59</v>
      </c>
      <c r="X65" s="2" t="s">
        <v>153</v>
      </c>
    </row>
    <row r="66" spans="3:24" x14ac:dyDescent="0.35">
      <c r="C66" s="53"/>
      <c r="Q66" s="55"/>
      <c r="W66" s="2">
        <v>60</v>
      </c>
      <c r="X66" s="2" t="s">
        <v>154</v>
      </c>
    </row>
    <row r="67" spans="3:24" ht="15" thickBot="1" x14ac:dyDescent="0.4">
      <c r="C67" s="56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8"/>
      <c r="W67" s="2">
        <v>61</v>
      </c>
      <c r="X67" s="2" t="s">
        <v>173</v>
      </c>
    </row>
    <row r="68" spans="3:24" ht="15" thickTop="1" x14ac:dyDescent="0.35">
      <c r="W68" s="2">
        <v>62</v>
      </c>
      <c r="X68" s="2" t="s">
        <v>155</v>
      </c>
    </row>
    <row r="69" spans="3:24" x14ac:dyDescent="0.35">
      <c r="W69" s="2">
        <v>63</v>
      </c>
      <c r="X69" s="2" t="s">
        <v>188</v>
      </c>
    </row>
    <row r="70" spans="3:24" x14ac:dyDescent="0.35">
      <c r="W70" s="2">
        <v>64</v>
      </c>
      <c r="X70" s="2" t="s">
        <v>156</v>
      </c>
    </row>
    <row r="71" spans="3:24" x14ac:dyDescent="0.35">
      <c r="W71" s="2">
        <v>65</v>
      </c>
      <c r="X71" s="2" t="s">
        <v>157</v>
      </c>
    </row>
    <row r="72" spans="3:24" x14ac:dyDescent="0.35">
      <c r="W72" s="2">
        <v>66</v>
      </c>
      <c r="X72" s="2" t="s">
        <v>158</v>
      </c>
    </row>
    <row r="73" spans="3:24" x14ac:dyDescent="0.35">
      <c r="W73" s="2">
        <v>67</v>
      </c>
      <c r="X73" s="2" t="s">
        <v>159</v>
      </c>
    </row>
    <row r="74" spans="3:24" x14ac:dyDescent="0.35">
      <c r="W74" s="2">
        <v>68</v>
      </c>
      <c r="X74" s="2" t="s">
        <v>160</v>
      </c>
    </row>
    <row r="75" spans="3:24" x14ac:dyDescent="0.35">
      <c r="W75" s="2">
        <v>69</v>
      </c>
      <c r="X75" s="2" t="s">
        <v>161</v>
      </c>
    </row>
    <row r="76" spans="3:24" x14ac:dyDescent="0.35">
      <c r="W76" s="2">
        <v>70</v>
      </c>
      <c r="X76" s="2" t="s">
        <v>162</v>
      </c>
    </row>
    <row r="77" spans="3:24" x14ac:dyDescent="0.35">
      <c r="W77" s="2">
        <v>71</v>
      </c>
      <c r="X77" s="2" t="s">
        <v>174</v>
      </c>
    </row>
    <row r="78" spans="3:24" x14ac:dyDescent="0.35">
      <c r="W78" s="2">
        <v>72</v>
      </c>
      <c r="X78" s="2" t="s">
        <v>163</v>
      </c>
    </row>
    <row r="79" spans="3:24" x14ac:dyDescent="0.35">
      <c r="W79" s="2">
        <v>73</v>
      </c>
      <c r="X79" s="2" t="s">
        <v>189</v>
      </c>
    </row>
    <row r="80" spans="3:24" x14ac:dyDescent="0.35">
      <c r="W80" s="2">
        <v>74</v>
      </c>
      <c r="X80" s="2" t="s">
        <v>164</v>
      </c>
    </row>
    <row r="81" spans="23:24" x14ac:dyDescent="0.35">
      <c r="W81" s="2">
        <v>75</v>
      </c>
      <c r="X81" s="2" t="s">
        <v>165</v>
      </c>
    </row>
    <row r="82" spans="23:24" x14ac:dyDescent="0.35">
      <c r="W82" s="2">
        <v>76</v>
      </c>
      <c r="X82" s="2" t="s">
        <v>166</v>
      </c>
    </row>
    <row r="83" spans="23:24" x14ac:dyDescent="0.35">
      <c r="W83" s="2">
        <v>77</v>
      </c>
      <c r="X83" s="2" t="s">
        <v>167</v>
      </c>
    </row>
    <row r="84" spans="23:24" x14ac:dyDescent="0.35">
      <c r="W84" s="2">
        <v>78</v>
      </c>
      <c r="X84" s="2" t="s">
        <v>168</v>
      </c>
    </row>
    <row r="85" spans="23:24" x14ac:dyDescent="0.35">
      <c r="W85" s="2">
        <v>79</v>
      </c>
      <c r="X85" s="2" t="s">
        <v>175</v>
      </c>
    </row>
  </sheetData>
  <sheetProtection sheet="1" objects="1" scenarios="1"/>
  <mergeCells count="24">
    <mergeCell ref="E58:G60"/>
    <mergeCell ref="F30:F32"/>
    <mergeCell ref="I23:J26"/>
    <mergeCell ref="E39:F42"/>
    <mergeCell ref="G40:G41"/>
    <mergeCell ref="E36:G38"/>
    <mergeCell ref="I36:J38"/>
    <mergeCell ref="G46:G47"/>
    <mergeCell ref="E43:G45"/>
    <mergeCell ref="E24:F26"/>
    <mergeCell ref="I54:J57"/>
    <mergeCell ref="E54:F57"/>
    <mergeCell ref="D3:P3"/>
    <mergeCell ref="K4:O4"/>
    <mergeCell ref="I8:J11"/>
    <mergeCell ref="M8:O11"/>
    <mergeCell ref="M50:O57"/>
    <mergeCell ref="I12:K14"/>
    <mergeCell ref="N38:O39"/>
    <mergeCell ref="M29:N32"/>
    <mergeCell ref="M38:M39"/>
    <mergeCell ref="E27:F29"/>
    <mergeCell ref="E51:G53"/>
    <mergeCell ref="I50:K53"/>
  </mergeCells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print="0" autoLine="0" autoPict="0">
                <anchor moveWithCells="1">
                  <from>
                    <xdr:col>9</xdr:col>
                    <xdr:colOff>19050</xdr:colOff>
                    <xdr:row>2</xdr:row>
                    <xdr:rowOff>342900</xdr:rowOff>
                  </from>
                  <to>
                    <xdr:col>10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A11192804</value>
    </field>
    <field name="Objective-Title">
      <value order="0">2024 Gambling - Infographic for each LGA 2023_24</value>
    </field>
    <field name="Objective-Description">
      <value order="0"/>
    </field>
    <field name="Objective-CreationStamp">
      <value order="0">2024-07-29T23:49:12Z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2025-10-20T07:24:19Z</value>
    </field>
    <field name="Objective-ModificationStamp">
      <value order="0">2025-10-20T07:24:19Z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vA15764090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2023-08-11T00:51:09Z</cp:lastPrinted>
  <dcterms:created xsi:type="dcterms:W3CDTF">2023-01-11T06:43:13Z</dcterms:created>
  <dcterms:modified xsi:type="dcterms:W3CDTF">2025-10-20T07:23:55Z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A11192804</vt:lpwstr>
  </op:property>
  <op:property fmtid="{D5CDD505-2E9C-101B-9397-08002B2CF9AE}" pid="4" name="Objective-Title">
    <vt:lpwstr xmlns:vt="http://schemas.openxmlformats.org/officeDocument/2006/docPropsVTypes">2024 Gambling - Infographic for each LGA 2023_24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2024-07-29T23:49:12Z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2025-10-20T07:24:19Z</vt:filetime>
  </op:property>
  <op:property fmtid="{D5CDD505-2E9C-101B-9397-08002B2CF9AE}" pid="10" name="Objective-ModificationStamp">
    <vt:filetime xmlns:vt="http://schemas.openxmlformats.org/officeDocument/2006/docPropsVTypes">2025-10-20T07:24:19Z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vA15764090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