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9bdce61cc2e421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DE44544F-FFE7-4AC8-B7D8-D8F342686678}" xr6:coauthVersionLast="47" xr6:coauthVersionMax="47" xr10:uidLastSave="{00000000-0000-0000-0000-000000000000}"/>
  <bookViews>
    <workbookView xWindow="-110" yWindow="-110" windowWidth="19420" windowHeight="11500" firstSheet="5" activeTab="6" xr2:uid="{00000000-000D-0000-FFFF-FFFF00000000}"/>
  </bookViews>
  <sheets>
    <sheet name="2018" sheetId="5" state="hidden" r:id="rId1"/>
    <sheet name="2011-2017" sheetId="1" state="hidden" r:id="rId2"/>
    <sheet name="2003-2010" sheetId="2" state="hidden" r:id="rId3"/>
    <sheet name="2001-2003" sheetId="3" state="hidden" r:id="rId4"/>
    <sheet name="1993-2000" sheetId="4" state="hidden" r:id="rId5"/>
    <sheet name="Data" sheetId="6" r:id="rId6"/>
    <sheet name="Front" sheetId="7" r:id="rId7"/>
  </sheets>
  <definedNames>
    <definedName name="_xlnm._FilterDatabase" localSheetId="3" hidden="1">'2001-2003'!$A$9:$D$66</definedName>
    <definedName name="_xlnm._FilterDatabase" localSheetId="2" hidden="1">'2003-2010'!$A$9:$I$9</definedName>
    <definedName name="_xlnm.Print_Area" localSheetId="0">'2018'!$B$4:$BE$37</definedName>
    <definedName name="_xlnm.Print_Area" localSheetId="6">Front!$B$1:$AI$51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8" i="7" l="1"/>
  <c r="AA8" i="7"/>
  <c r="AB8" i="7"/>
  <c r="AB9" i="7"/>
  <c r="AD9" i="7" s="1"/>
  <c r="AB10" i="7"/>
  <c r="AD10" i="7" s="1"/>
  <c r="AB11" i="7"/>
  <c r="AB12" i="7"/>
  <c r="AB13" i="7"/>
  <c r="AB14" i="7"/>
  <c r="AB15" i="7"/>
  <c r="AB16" i="7"/>
  <c r="AB17" i="7"/>
  <c r="AD17" i="7" s="1"/>
  <c r="AB18" i="7"/>
  <c r="AD18" i="7" s="1"/>
  <c r="AB19" i="7"/>
  <c r="AD19" i="7" s="1"/>
  <c r="AB20" i="7"/>
  <c r="AD20" i="7" s="1"/>
  <c r="AB21" i="7"/>
  <c r="AD21" i="7" s="1"/>
  <c r="AB22" i="7"/>
  <c r="AD22" i="7" s="1"/>
  <c r="AB23" i="7"/>
  <c r="AD23" i="7" s="1"/>
  <c r="AB24" i="7"/>
  <c r="AD24" i="7" s="1"/>
  <c r="AB25" i="7"/>
  <c r="AB26" i="7"/>
  <c r="AB27" i="7"/>
  <c r="AB28" i="7"/>
  <c r="AB29" i="7"/>
  <c r="AB30" i="7"/>
  <c r="AB31" i="7"/>
  <c r="AD31" i="7" s="1"/>
  <c r="AB32" i="7"/>
  <c r="AD32" i="7" s="1"/>
  <c r="AB33" i="7"/>
  <c r="AD33" i="7" s="1"/>
  <c r="AB34" i="7"/>
  <c r="AD34" i="7" s="1"/>
  <c r="AB35" i="7"/>
  <c r="AD35" i="7" s="1"/>
  <c r="AB36" i="7"/>
  <c r="AD36" i="7" s="1"/>
  <c r="AB37" i="7"/>
  <c r="AD37" i="7" s="1"/>
  <c r="AB38" i="7"/>
  <c r="AD38" i="7" s="1"/>
  <c r="AB7" i="7" a="1"/>
  <c r="AB7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D50" i="7"/>
  <c r="C50" i="7"/>
  <c r="C44" i="7"/>
  <c r="U6" i="7" s="1"/>
  <c r="D44" i="7"/>
  <c r="AG53" i="6"/>
  <c r="AN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H53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42" i="6"/>
  <c r="AI43" i="6"/>
  <c r="AI44" i="6"/>
  <c r="AI45" i="6"/>
  <c r="AI46" i="6"/>
  <c r="AI47" i="6"/>
  <c r="AI48" i="6"/>
  <c r="AI49" i="6"/>
  <c r="AI50" i="6"/>
  <c r="AI51" i="6"/>
  <c r="AI52" i="6"/>
  <c r="AI53" i="6"/>
  <c r="AI54" i="6"/>
  <c r="AI55" i="6"/>
  <c r="AI56" i="6"/>
  <c r="AI57" i="6"/>
  <c r="AI58" i="6"/>
  <c r="AI59" i="6"/>
  <c r="AI60" i="6"/>
  <c r="AI61" i="6"/>
  <c r="AI62" i="6"/>
  <c r="AI63" i="6"/>
  <c r="AI64" i="6"/>
  <c r="AI65" i="6"/>
  <c r="AI66" i="6"/>
  <c r="AI67" i="6"/>
  <c r="AI68" i="6"/>
  <c r="AI69" i="6"/>
  <c r="AI70" i="6"/>
  <c r="AI71" i="6"/>
  <c r="AI72" i="6"/>
  <c r="AI73" i="6"/>
  <c r="AJ73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42" i="6"/>
  <c r="AD16" i="7" l="1"/>
  <c r="AD29" i="7"/>
  <c r="AD15" i="7"/>
  <c r="AD28" i="7"/>
  <c r="AD14" i="7"/>
  <c r="AD8" i="7"/>
  <c r="AD27" i="7"/>
  <c r="AD13" i="7"/>
  <c r="AD30" i="7"/>
  <c r="AD26" i="7"/>
  <c r="AD12" i="7"/>
  <c r="AD25" i="7"/>
  <c r="AD11" i="7"/>
  <c r="D19" i="7" l="1"/>
  <c r="D39" i="7"/>
  <c r="C34" i="7"/>
  <c r="AI36" i="6"/>
  <c r="C33" i="7" l="1"/>
  <c r="D27" i="7"/>
  <c r="D26" i="7"/>
  <c r="D25" i="7"/>
  <c r="C30" i="7"/>
  <c r="D24" i="7"/>
  <c r="C15" i="7"/>
  <c r="C14" i="7"/>
  <c r="C11" i="7"/>
  <c r="C13" i="7"/>
  <c r="C12" i="7"/>
  <c r="C35" i="7"/>
  <c r="C32" i="7"/>
  <c r="C31" i="7"/>
  <c r="C29" i="7"/>
  <c r="C28" i="7"/>
  <c r="D18" i="7"/>
  <c r="D16" i="7"/>
  <c r="D17" i="7"/>
  <c r="D36" i="7"/>
  <c r="D37" i="7"/>
  <c r="D38" i="7"/>
  <c r="C27" i="7"/>
  <c r="C24" i="7"/>
  <c r="C43" i="7"/>
  <c r="C23" i="7"/>
  <c r="C26" i="7"/>
  <c r="C22" i="7"/>
  <c r="C41" i="7"/>
  <c r="C21" i="7"/>
  <c r="C40" i="7"/>
  <c r="C20" i="7"/>
  <c r="C39" i="7"/>
  <c r="C19" i="7"/>
  <c r="U4" i="7" s="1"/>
  <c r="C38" i="7"/>
  <c r="C18" i="7"/>
  <c r="C25" i="7"/>
  <c r="C42" i="7"/>
  <c r="C37" i="7"/>
  <c r="C17" i="7"/>
  <c r="C36" i="7"/>
  <c r="C16" i="7"/>
  <c r="D43" i="7"/>
  <c r="D23" i="7"/>
  <c r="D42" i="7"/>
  <c r="D22" i="7"/>
  <c r="D41" i="7"/>
  <c r="D21" i="7"/>
  <c r="D40" i="7"/>
  <c r="D20" i="7"/>
  <c r="D31" i="7"/>
  <c r="D14" i="7"/>
  <c r="D30" i="7"/>
  <c r="D15" i="7"/>
  <c r="D34" i="7"/>
  <c r="D13" i="7"/>
  <c r="D12" i="7"/>
  <c r="D29" i="7"/>
  <c r="D35" i="7"/>
  <c r="D33" i="7"/>
  <c r="D32" i="7"/>
  <c r="D28" i="7"/>
  <c r="AN51" i="6"/>
  <c r="AN53" i="6"/>
  <c r="AN52" i="6"/>
  <c r="AN71" i="6"/>
  <c r="AN68" i="6"/>
  <c r="AN69" i="6"/>
  <c r="AN47" i="6"/>
  <c r="AN65" i="6"/>
  <c r="AN64" i="6"/>
  <c r="AN43" i="6"/>
  <c r="AN61" i="6"/>
  <c r="AN72" i="6"/>
  <c r="AN67" i="6"/>
  <c r="AN66" i="6"/>
  <c r="AN58" i="6"/>
  <c r="AN48" i="6"/>
  <c r="AN45" i="6"/>
  <c r="AN59" i="6"/>
  <c r="AN56" i="6"/>
  <c r="AN50" i="6"/>
  <c r="AN49" i="6"/>
  <c r="AN44" i="6"/>
  <c r="AN55" i="6"/>
  <c r="AN46" i="6"/>
  <c r="AN63" i="6"/>
  <c r="AN62" i="6"/>
  <c r="AN57" i="6"/>
  <c r="AN70" i="6"/>
  <c r="AN54" i="6"/>
  <c r="AN60" i="6"/>
  <c r="AH36" i="6"/>
  <c r="AG36" i="6" l="1"/>
  <c r="AF36" i="6" l="1"/>
  <c r="AA7" i="7" l="1" a="1"/>
  <c r="AA7" i="7" s="1"/>
  <c r="T6" i="7" a="1"/>
  <c r="T6" i="7" s="1"/>
  <c r="T4" i="7" a="1"/>
  <c r="T4" i="7" s="1"/>
  <c r="D11" i="7"/>
  <c r="AC13" i="7" l="1"/>
  <c r="L4" i="7"/>
  <c r="AC8" i="7"/>
  <c r="AD36" i="6"/>
  <c r="AC36" i="6" l="1"/>
  <c r="AN73" i="6" s="1"/>
  <c r="D10" i="7" l="1"/>
  <c r="C10" i="7"/>
  <c r="AC10" i="7"/>
  <c r="AE10" i="7" s="1"/>
  <c r="AF10" i="7" s="1"/>
  <c r="AC28" i="7" l="1"/>
  <c r="AE28" i="7" s="1"/>
  <c r="AF28" i="7" s="1"/>
  <c r="AC26" i="7"/>
  <c r="AE26" i="7" s="1"/>
  <c r="AF26" i="7" s="1"/>
  <c r="AC24" i="7"/>
  <c r="AE24" i="7" s="1"/>
  <c r="AF24" i="7" s="1"/>
  <c r="AC22" i="7"/>
  <c r="AC20" i="7"/>
  <c r="AE20" i="7" s="1"/>
  <c r="AF20" i="7" s="1"/>
  <c r="AC18" i="7"/>
  <c r="AE18" i="7" s="1"/>
  <c r="AF18" i="7" s="1"/>
  <c r="AC16" i="7"/>
  <c r="AE16" i="7" s="1"/>
  <c r="AF16" i="7" s="1"/>
  <c r="AC14" i="7"/>
  <c r="AE14" i="7" s="1"/>
  <c r="AF14" i="7" s="1"/>
  <c r="AC12" i="7"/>
  <c r="AE12" i="7" s="1"/>
  <c r="AF12" i="7" s="1"/>
  <c r="AC38" i="7"/>
  <c r="AE38" i="7" s="1"/>
  <c r="AF38" i="7" s="1"/>
  <c r="AC34" i="7"/>
  <c r="AE34" i="7" s="1"/>
  <c r="AF34" i="7" s="1"/>
  <c r="AC29" i="7"/>
  <c r="AE29" i="7" s="1"/>
  <c r="AF29" i="7" s="1"/>
  <c r="AC25" i="7"/>
  <c r="AE25" i="7" s="1"/>
  <c r="AF25" i="7" s="1"/>
  <c r="AC21" i="7"/>
  <c r="AE21" i="7" s="1"/>
  <c r="AF21" i="7" s="1"/>
  <c r="AC17" i="7"/>
  <c r="AE17" i="7" s="1"/>
  <c r="AF17" i="7" s="1"/>
  <c r="AC32" i="7"/>
  <c r="AE32" i="7" s="1"/>
  <c r="AF32" i="7" s="1"/>
  <c r="AC33" i="7"/>
  <c r="AE33" i="7" s="1"/>
  <c r="AF33" i="7" s="1"/>
  <c r="AC27" i="7"/>
  <c r="AE27" i="7" s="1"/>
  <c r="AF27" i="7" s="1"/>
  <c r="AC23" i="7"/>
  <c r="AE23" i="7" s="1"/>
  <c r="AF23" i="7" s="1"/>
  <c r="AC19" i="7"/>
  <c r="AE19" i="7" s="1"/>
  <c r="AF19" i="7" s="1"/>
  <c r="AC15" i="7"/>
  <c r="AE15" i="7" s="1"/>
  <c r="AF15" i="7" s="1"/>
  <c r="AE13" i="7"/>
  <c r="AF13" i="7" s="1"/>
  <c r="AC37" i="7"/>
  <c r="AE37" i="7" s="1"/>
  <c r="AF37" i="7" s="1"/>
  <c r="AC35" i="7"/>
  <c r="AE35" i="7" s="1"/>
  <c r="AF35" i="7" s="1"/>
  <c r="AF8" i="7"/>
  <c r="AC36" i="7"/>
  <c r="AE36" i="7" s="1"/>
  <c r="AF36" i="7" s="1"/>
  <c r="AC30" i="7"/>
  <c r="AE30" i="7" s="1"/>
  <c r="AF30" i="7" s="1"/>
  <c r="AC9" i="7"/>
  <c r="AE9" i="7" s="1"/>
  <c r="AF9" i="7" s="1"/>
  <c r="U3" i="7"/>
  <c r="J4" i="7"/>
  <c r="G8" i="7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B51" i="5"/>
  <c r="B50" i="5"/>
  <c r="B49" i="5"/>
  <c r="B48" i="5"/>
  <c r="AB47" i="5"/>
  <c r="AA47" i="5"/>
  <c r="Z47" i="5"/>
  <c r="Y47" i="5"/>
  <c r="X47" i="5"/>
  <c r="W47" i="5"/>
  <c r="V47" i="5"/>
  <c r="C47" i="5"/>
  <c r="B47" i="5"/>
  <c r="AB45" i="5"/>
  <c r="AA45" i="5"/>
  <c r="Z45" i="5"/>
  <c r="Y45" i="5"/>
  <c r="X45" i="5"/>
  <c r="W45" i="5"/>
  <c r="V45" i="5"/>
  <c r="C45" i="5"/>
  <c r="B45" i="5"/>
  <c r="AB44" i="5"/>
  <c r="AA44" i="5"/>
  <c r="Z44" i="5"/>
  <c r="Y44" i="5"/>
  <c r="X44" i="5"/>
  <c r="W44" i="5"/>
  <c r="V44" i="5"/>
  <c r="C44" i="5"/>
  <c r="B44" i="5"/>
  <c r="AB51" i="5"/>
  <c r="AB50" i="5"/>
  <c r="AB49" i="5"/>
  <c r="AB48" i="5"/>
  <c r="AA51" i="5"/>
  <c r="AA50" i="5"/>
  <c r="AA49" i="5"/>
  <c r="AA48" i="5"/>
  <c r="Z50" i="5"/>
  <c r="Z49" i="5"/>
  <c r="Z48" i="5"/>
  <c r="Y51" i="5"/>
  <c r="Y50" i="5"/>
  <c r="X51" i="5"/>
  <c r="X50" i="5"/>
  <c r="X49" i="5"/>
  <c r="X48" i="5"/>
  <c r="W51" i="5"/>
  <c r="W50" i="5"/>
  <c r="W49" i="5"/>
  <c r="W48" i="5"/>
  <c r="V51" i="5"/>
  <c r="V50" i="5"/>
  <c r="V49" i="5"/>
  <c r="V48" i="5"/>
  <c r="C51" i="5"/>
  <c r="C50" i="5"/>
  <c r="C49" i="5"/>
  <c r="C48" i="5"/>
  <c r="AE22" i="7" l="1"/>
  <c r="N4" i="7"/>
  <c r="AC11" i="7"/>
  <c r="AE11" i="7" s="1"/>
  <c r="AF11" i="7" s="1"/>
  <c r="AC31" i="7"/>
  <c r="AE31" i="7" s="1"/>
  <c r="AF31" i="7" s="1"/>
  <c r="Y48" i="5"/>
  <c r="Y49" i="5"/>
  <c r="Z51" i="5"/>
  <c r="I126" i="4"/>
  <c r="H126" i="4"/>
  <c r="G126" i="4"/>
  <c r="F126" i="4"/>
  <c r="E126" i="4"/>
  <c r="D126" i="4"/>
  <c r="C126" i="4"/>
  <c r="B126" i="4"/>
  <c r="I117" i="4"/>
  <c r="H117" i="4"/>
  <c r="G117" i="4"/>
  <c r="F117" i="4"/>
  <c r="E117" i="4"/>
  <c r="D117" i="4"/>
  <c r="C117" i="4"/>
  <c r="B117" i="4"/>
  <c r="I108" i="4"/>
  <c r="H108" i="4"/>
  <c r="G108" i="4"/>
  <c r="F108" i="4"/>
  <c r="E108" i="4"/>
  <c r="D108" i="4"/>
  <c r="C108" i="4"/>
  <c r="B108" i="4"/>
  <c r="I99" i="4"/>
  <c r="H99" i="4"/>
  <c r="G99" i="4"/>
  <c r="F99" i="4"/>
  <c r="E99" i="4"/>
  <c r="D99" i="4"/>
  <c r="C99" i="4"/>
  <c r="B99" i="4"/>
  <c r="I91" i="4"/>
  <c r="H91" i="4"/>
  <c r="G91" i="4"/>
  <c r="F91" i="4"/>
  <c r="E91" i="4"/>
  <c r="D91" i="4"/>
  <c r="C91" i="4"/>
  <c r="B91" i="4"/>
  <c r="I82" i="4"/>
  <c r="H82" i="4"/>
  <c r="G82" i="4"/>
  <c r="F82" i="4"/>
  <c r="E82" i="4"/>
  <c r="D82" i="4"/>
  <c r="C82" i="4"/>
  <c r="B82" i="4"/>
  <c r="I71" i="4"/>
  <c r="H71" i="4"/>
  <c r="G71" i="4"/>
  <c r="F71" i="4"/>
  <c r="E71" i="4"/>
  <c r="D71" i="4"/>
  <c r="C71" i="4"/>
  <c r="B71" i="4"/>
  <c r="I64" i="4"/>
  <c r="H64" i="4"/>
  <c r="G64" i="4"/>
  <c r="F64" i="4"/>
  <c r="E64" i="4"/>
  <c r="D64" i="4"/>
  <c r="C64" i="4"/>
  <c r="B64" i="4"/>
  <c r="I59" i="4"/>
  <c r="H59" i="4"/>
  <c r="G59" i="4"/>
  <c r="F59" i="4"/>
  <c r="E59" i="4"/>
  <c r="D59" i="4"/>
  <c r="C59" i="4"/>
  <c r="B59" i="4"/>
  <c r="I50" i="4"/>
  <c r="H50" i="4"/>
  <c r="G50" i="4"/>
  <c r="F50" i="4"/>
  <c r="E50" i="4"/>
  <c r="D50" i="4"/>
  <c r="C50" i="4"/>
  <c r="B50" i="4"/>
  <c r="I41" i="4"/>
  <c r="H41" i="4"/>
  <c r="G41" i="4"/>
  <c r="F41" i="4"/>
  <c r="E41" i="4"/>
  <c r="D41" i="4"/>
  <c r="C41" i="4"/>
  <c r="B41" i="4"/>
  <c r="D68" i="3"/>
  <c r="C68" i="3"/>
  <c r="B68" i="3"/>
  <c r="P42" i="2"/>
  <c r="O42" i="2"/>
  <c r="N42" i="2"/>
  <c r="M42" i="2"/>
  <c r="L42" i="2"/>
  <c r="K42" i="2"/>
  <c r="J42" i="2"/>
  <c r="I42" i="2"/>
  <c r="I43" i="1"/>
  <c r="H43" i="1"/>
  <c r="G43" i="1"/>
  <c r="F43" i="1"/>
  <c r="E43" i="1"/>
  <c r="D43" i="1"/>
  <c r="C43" i="1"/>
  <c r="AF22" i="7" l="1"/>
  <c r="AG9" i="7" s="1"/>
  <c r="E128" i="4"/>
  <c r="E130" i="4" s="1"/>
  <c r="I128" i="4"/>
  <c r="I130" i="4" s="1"/>
  <c r="C128" i="4"/>
  <c r="C130" i="4" s="1"/>
  <c r="G128" i="4"/>
  <c r="G130" i="4" s="1"/>
  <c r="B128" i="4"/>
  <c r="B130" i="4" s="1"/>
  <c r="D128" i="4"/>
  <c r="F128" i="4"/>
  <c r="H128" i="4"/>
  <c r="AG37" i="7" l="1"/>
  <c r="AG30" i="7"/>
  <c r="AG12" i="7"/>
  <c r="AG36" i="7"/>
  <c r="AG16" i="7"/>
  <c r="AG8" i="7"/>
  <c r="AG14" i="7"/>
  <c r="AG21" i="7"/>
  <c r="AG18" i="7"/>
  <c r="AG17" i="7"/>
  <c r="AG35" i="7"/>
  <c r="AG27" i="7"/>
  <c r="AG31" i="7"/>
  <c r="AG10" i="7"/>
  <c r="AG22" i="7"/>
  <c r="AG32" i="7"/>
  <c r="AG26" i="7"/>
  <c r="AG11" i="7"/>
  <c r="AG13" i="7"/>
  <c r="AG15" i="7"/>
  <c r="AG24" i="7"/>
  <c r="AG23" i="7"/>
  <c r="AG38" i="7"/>
  <c r="AG28" i="7"/>
  <c r="AG25" i="7"/>
  <c r="AG33" i="7"/>
  <c r="AG29" i="7"/>
  <c r="AG19" i="7"/>
  <c r="AG34" i="7"/>
  <c r="AG20" i="7"/>
  <c r="H130" i="4"/>
  <c r="F130" i="4"/>
  <c r="D130" i="4"/>
  <c r="AI9" i="7" l="1"/>
  <c r="AH9" i="7"/>
  <c r="AH11" i="7"/>
  <c r="AH26" i="7"/>
  <c r="AI26" i="7"/>
  <c r="AI24" i="7"/>
  <c r="AI30" i="7"/>
  <c r="AH18" i="7"/>
  <c r="AH28" i="7"/>
  <c r="AI19" i="7"/>
  <c r="AH34" i="7"/>
  <c r="AI31" i="7"/>
  <c r="AH19" i="7"/>
  <c r="AH27" i="7"/>
  <c r="AH30" i="7"/>
  <c r="AI16" i="7"/>
  <c r="AH29" i="7"/>
  <c r="AI21" i="7"/>
  <c r="AI17" i="7"/>
  <c r="AI33" i="7"/>
  <c r="AH8" i="7"/>
  <c r="AH10" i="7"/>
  <c r="AH25" i="7"/>
  <c r="AI10" i="7"/>
  <c r="AH35" i="7"/>
  <c r="AI32" i="7"/>
  <c r="AH17" i="7"/>
  <c r="AH20" i="7"/>
  <c r="AI12" i="7"/>
  <c r="AI18" i="7"/>
  <c r="AH38" i="7"/>
  <c r="AI36" i="7"/>
  <c r="AI34" i="7"/>
  <c r="AH22" i="7"/>
  <c r="AH16" i="7"/>
  <c r="AH15" i="7"/>
  <c r="AH31" i="7"/>
  <c r="AI28" i="7"/>
  <c r="AH36" i="7"/>
  <c r="AH32" i="7"/>
  <c r="AH33" i="7"/>
  <c r="AI22" i="7"/>
  <c r="AH13" i="7"/>
  <c r="AH12" i="7"/>
  <c r="AH24" i="7"/>
  <c r="AI35" i="7"/>
  <c r="AI38" i="7"/>
  <c r="AI23" i="7"/>
  <c r="AH14" i="7"/>
  <c r="AH23" i="7"/>
  <c r="AH37" i="7"/>
  <c r="AI14" i="7"/>
  <c r="AI13" i="7"/>
  <c r="AI29" i="7"/>
  <c r="AI15" i="7"/>
  <c r="AI11" i="7"/>
  <c r="AI37" i="7"/>
  <c r="AH21" i="7"/>
  <c r="AI27" i="7"/>
  <c r="AI25" i="7"/>
  <c r="AI20" i="7"/>
  <c r="AI8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<sst xmlns="http://schemas.openxmlformats.org/spreadsheetml/2006/main" count="551" uniqueCount="276">
  <si>
    <t>Historial Yearly (2010-2017) EGM LGA Expenditure Data</t>
  </si>
  <si>
    <t>LGA Name</t>
  </si>
  <si>
    <t>Region</t>
  </si>
  <si>
    <t>Expenditure
1 Jul 10 - 30 Jun 11</t>
  </si>
  <si>
    <t>Expenditure
1 Jul 11 - 30 Jun 12</t>
  </si>
  <si>
    <t>Expenditure
1 Jul 12 - 30 Jun 13</t>
  </si>
  <si>
    <t>Expenditure
1 Jul 13 - 30 Jun 14</t>
  </si>
  <si>
    <t>Expenditure
1 Jul 14 - 30 Jun 15</t>
  </si>
  <si>
    <t>Expenditure
1 Jul 15 - 30 Jun 16</t>
  </si>
  <si>
    <t>Expenditure
1 Jul 16 - 30 Jun 17</t>
  </si>
  <si>
    <t>M</t>
  </si>
  <si>
    <t>SHIRE OF NORTHERN GRAMPIANS</t>
  </si>
  <si>
    <t>CITY OF GREATER GEELONG</t>
  </si>
  <si>
    <t>SHIRE OF COLAC-OTWAY</t>
  </si>
  <si>
    <t>SHIRE OF CENTRAL GOLDFIELDS</t>
  </si>
  <si>
    <t>SHIRE OF MITCHELL</t>
  </si>
  <si>
    <t>SHIRE OF CAMPASPE</t>
  </si>
  <si>
    <t>Please note:</t>
  </si>
  <si>
    <t>The following is a list of amalgamated LGA's in this data set:</t>
  </si>
  <si>
    <t xml:space="preserve">  CITY OF WHITTLESEA consists of City of Whittlesea and Shire of Nillumbik</t>
  </si>
  <si>
    <t xml:space="preserve">  SHIRE OF NORTHERN GRAMPIANS consists of Rural City of Ararat and Shire of Northern Grampians</t>
  </si>
  <si>
    <t xml:space="preserve">  CITY OF GREATER GEELONG consists of Borough of Queenscliffe and City of Greater Geelong</t>
  </si>
  <si>
    <t xml:space="preserve">  SHIRE OF COLAC-OTWAY consists of Shire of Corangamite and Shire of Colac-Otway</t>
  </si>
  <si>
    <t xml:space="preserve">  SHIRE OF MOORABOOL consists of Shire of Hepburn and Shire of Moorabool</t>
  </si>
  <si>
    <t xml:space="preserve">  SHIRE OF CENTRAL GOLDFIELDS consists of Shire of Central Goldfields and Shire of Mount Alexander</t>
  </si>
  <si>
    <t xml:space="preserve">  SHIRE OF MITCHELL consists of Shire of Mansfield, Shire of Murrindindi and Shire of Mitchell</t>
  </si>
  <si>
    <t xml:space="preserve">  SHIRE OF ALPINE consists of Shire of Towong and Shire of Alpine</t>
  </si>
  <si>
    <t xml:space="preserve">  RURAL CITY OF BENALLA consists of Shire of Moira, Shire of Strathbogie, and Rural City of Benalla</t>
  </si>
  <si>
    <t xml:space="preserve">  SHIRE OF CAMPASPE consists of Shire of Gannawarra and Shire of Campaspe</t>
  </si>
  <si>
    <t xml:space="preserve">  SHIRE OF GLENELG consists of Shire of Glenelg and Shire of Southern Grampians</t>
  </si>
  <si>
    <t>Historial Yearly (2002-2010) EGM LGA Expenditure Data</t>
  </si>
  <si>
    <t>RURAL CITY OF ARARAT</t>
  </si>
  <si>
    <t xml:space="preserve">Historical yearly (2000-2003) EGM LGA expenditure data </t>
  </si>
  <si>
    <t xml:space="preserve">BANYULE    </t>
  </si>
  <si>
    <t xml:space="preserve">BAYSIDE    </t>
  </si>
  <si>
    <t xml:space="preserve">BOROONDARA    </t>
  </si>
  <si>
    <t xml:space="preserve">BRIMBANK    </t>
  </si>
  <si>
    <t xml:space="preserve">CARDINIA    </t>
  </si>
  <si>
    <t xml:space="preserve">CASEY    </t>
  </si>
  <si>
    <t xml:space="preserve">DAREBIN    </t>
  </si>
  <si>
    <t xml:space="preserve">FRANKSTON    </t>
  </si>
  <si>
    <t xml:space="preserve">GLEN EIRA   </t>
  </si>
  <si>
    <t xml:space="preserve">GREATER DANDENONG   </t>
  </si>
  <si>
    <t xml:space="preserve">HOBSONS BAY   </t>
  </si>
  <si>
    <t xml:space="preserve">HUME    </t>
  </si>
  <si>
    <t xml:space="preserve">KINGSTON    </t>
  </si>
  <si>
    <t xml:space="preserve">KNOX    </t>
  </si>
  <si>
    <t xml:space="preserve">MANNINGHAM    </t>
  </si>
  <si>
    <t xml:space="preserve">MARIBYRNONG    </t>
  </si>
  <si>
    <t xml:space="preserve">MAROONDAH    </t>
  </si>
  <si>
    <t xml:space="preserve">MELBOURNE    </t>
  </si>
  <si>
    <t xml:space="preserve">MELTON </t>
  </si>
  <si>
    <t xml:space="preserve">MONASH </t>
  </si>
  <si>
    <t>MOONEE VALLEY</t>
  </si>
  <si>
    <t xml:space="preserve">MORELAND </t>
  </si>
  <si>
    <t>MORNINGTON PENINSULA</t>
  </si>
  <si>
    <t xml:space="preserve">NILLUMBIK </t>
  </si>
  <si>
    <t>PORT PHILLIP</t>
  </si>
  <si>
    <t xml:space="preserve">STONNINGTON </t>
  </si>
  <si>
    <t xml:space="preserve">WHITEHORSE </t>
  </si>
  <si>
    <t xml:space="preserve">WHITTLESEA </t>
  </si>
  <si>
    <t xml:space="preserve">WYNDHAM </t>
  </si>
  <si>
    <t xml:space="preserve">YARRA </t>
  </si>
  <si>
    <t>YARRA RANGES</t>
  </si>
  <si>
    <t xml:space="preserve">Historical yearly (1992-2000) EGM LGA expenditure data </t>
  </si>
  <si>
    <t>Metropolitan Sub-total (31 LGAs)</t>
  </si>
  <si>
    <t xml:space="preserve">SD BARWON   </t>
  </si>
  <si>
    <t>BALANCE OF LGAs</t>
  </si>
  <si>
    <t xml:space="preserve">BOROUGH OF QUEENSCLIFFE </t>
  </si>
  <si>
    <t xml:space="preserve">GOLDEN PLAINS SHIRE </t>
  </si>
  <si>
    <t>SURF COAST SHIRE</t>
  </si>
  <si>
    <t>Sub-total (5 LGAs)</t>
  </si>
  <si>
    <t xml:space="preserve">SD CENTRAL HIGHLANDS HIGHLANDS </t>
  </si>
  <si>
    <t>CITY OF BALLARAT</t>
  </si>
  <si>
    <t xml:space="preserve">SHIRE OF HEPBURN </t>
  </si>
  <si>
    <t>BALANCE OF LGAs-</t>
  </si>
  <si>
    <t>CITY OF MOORABOOL</t>
  </si>
  <si>
    <t>SHIRE OF PYRENEES</t>
  </si>
  <si>
    <t xml:space="preserve">SD EAST GIPPSLAND GIPPSLAND </t>
  </si>
  <si>
    <t>SHIRE OF EAST GIPPSLAND</t>
  </si>
  <si>
    <t xml:space="preserve">SHIRE OF WELLINGTON </t>
  </si>
  <si>
    <t>Sub-total (2 LGAs)</t>
  </si>
  <si>
    <t xml:space="preserve">SD GIPPSLAND   </t>
  </si>
  <si>
    <t xml:space="preserve">BASS COAST SHIRE  </t>
  </si>
  <si>
    <t xml:space="preserve">SHIRE OF BAW BAW </t>
  </si>
  <si>
    <t>SHIRE OF LA TROBE</t>
  </si>
  <si>
    <t>SHIRE OF SOUTH GIPPSLAND</t>
  </si>
  <si>
    <t>Sub-total (4 LGAs)</t>
  </si>
  <si>
    <t xml:space="preserve">SD GOULBURN   </t>
  </si>
  <si>
    <t>CITY OF GREATER SHEPPARTON</t>
  </si>
  <si>
    <t>SHIRE OF DELATITE</t>
  </si>
  <si>
    <t>SHIRE OF MOIRA</t>
  </si>
  <si>
    <t xml:space="preserve">SHIRE OF MURRINDINDI </t>
  </si>
  <si>
    <t xml:space="preserve">SHIRE OF STRATHBOGIE </t>
  </si>
  <si>
    <t>Sub-total (7 LGAs)</t>
  </si>
  <si>
    <t xml:space="preserve">SD LODDON   </t>
  </si>
  <si>
    <t>CITY OF GREATER BENDIGO</t>
  </si>
  <si>
    <t>SHIRE OF MACEDON RANGES</t>
  </si>
  <si>
    <t xml:space="preserve">SHIRE OF LODDON </t>
  </si>
  <si>
    <t>SHIRE OF MOUNT ALEXANDER</t>
  </si>
  <si>
    <t xml:space="preserve">SD MALLEE   </t>
  </si>
  <si>
    <t>RURAL CITY OF MILDURA</t>
  </si>
  <si>
    <t>RURAL CITY OF SWAN</t>
  </si>
  <si>
    <t>SHIRE OF BULOKE</t>
  </si>
  <si>
    <t>SHIRE OF GANNAWARRA</t>
  </si>
  <si>
    <t xml:space="preserve">SD OVENS-MURRAY   </t>
  </si>
  <si>
    <t>RURAL CITY OF WANGARATTA</t>
  </si>
  <si>
    <t>RURAL CITY OF WODONGA</t>
  </si>
  <si>
    <t xml:space="preserve">ALPINE SHIRE   </t>
  </si>
  <si>
    <t>SHIRE OF INDIGO</t>
  </si>
  <si>
    <t xml:space="preserve">SHIRE OF TOWONG </t>
  </si>
  <si>
    <t xml:space="preserve">SD WESTERN DISTRICT DISTRICT </t>
  </si>
  <si>
    <t>CITY OF WARRNAMBOOL</t>
  </si>
  <si>
    <t xml:space="preserve">SHIRE OF GLENELG </t>
  </si>
  <si>
    <t xml:space="preserve">BALANCE OF LGAs- </t>
  </si>
  <si>
    <t xml:space="preserve">SHIRE OF CORANGAMITE </t>
  </si>
  <si>
    <t>SHIRE OF MOYNE</t>
  </si>
  <si>
    <t>SHIRE OF SOUTHERN GRAMPIANS</t>
  </si>
  <si>
    <t xml:space="preserve">SD WIMMERA   </t>
  </si>
  <si>
    <t>RURAL CITY OF HORSHAM</t>
  </si>
  <si>
    <t xml:space="preserve">SHIRE OF HINDMARSH </t>
  </si>
  <si>
    <t>SHIRE OF WEST WIMMERA</t>
  </si>
  <si>
    <t>SHIRE OF YARRIAMBIACK</t>
  </si>
  <si>
    <t>Country Sub-total (47 LGAs)</t>
  </si>
  <si>
    <t>TOTAL GAMING VENUES</t>
  </si>
  <si>
    <t>Losses 17/18 ($Million)</t>
  </si>
  <si>
    <t xml:space="preserve">Banyule </t>
  </si>
  <si>
    <t xml:space="preserve">Bayside </t>
  </si>
  <si>
    <t xml:space="preserve">Boroondara </t>
  </si>
  <si>
    <t xml:space="preserve">Brimbank </t>
  </si>
  <si>
    <t xml:space="preserve">Cardinia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</si>
  <si>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</si>
  <si>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</si>
  <si>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</si>
  <si>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</si>
  <si>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Dandenong </t>
  </si>
  <si>
    <t xml:space="preserve">Hobsons Bay </t>
  </si>
  <si>
    <t xml:space="preserve">Hume </t>
  </si>
  <si>
    <t xml:space="preserve">Kingston </t>
  </si>
  <si>
    <t xml:space="preserve">Knox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</si>
  <si>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</si>
  <si>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</si>
  <si>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</si>
  <si>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</si>
  <si>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</si>
  <si>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Whitehorse </t>
  </si>
  <si>
    <t xml:space="preserve">Monash </t>
  </si>
  <si>
    <t xml:space="preserve">Moonee Valley </t>
  </si>
  <si>
    <t xml:space="preserve">Yarra </t>
  </si>
  <si>
    <t xml:space="preserve">Moreland </t>
  </si>
  <si>
    <t xml:space="preserve">Mornington Peninsula </t>
  </si>
  <si>
    <t xml:space="preserve">Nillumbik </t>
  </si>
  <si>
    <t xml:space="preserve">Port Phillip </t>
  </si>
  <si>
    <t xml:space="preserve">Stonnington </t>
  </si>
  <si>
    <t xml:space="preserve">Whittlesea </t>
  </si>
  <si>
    <t xml:space="preserve">Wyndham </t>
  </si>
  <si>
    <t xml:space="preserve">Yarra Ranges </t>
  </si>
  <si>
    <t>Victoria</t>
  </si>
  <si>
    <t>Melbourne metro.</t>
  </si>
  <si>
    <t>2017/18</t>
  </si>
  <si>
    <t>2010/11</t>
  </si>
  <si>
    <t>2011/12</t>
  </si>
  <si>
    <t>2012/13</t>
  </si>
  <si>
    <t>2013/14</t>
  </si>
  <si>
    <t>2014/15</t>
  </si>
  <si>
    <t>2015/16</t>
  </si>
  <si>
    <t>2016/17</t>
  </si>
  <si>
    <t>WHITTLESEA</t>
  </si>
  <si>
    <t>Melbourne</t>
  </si>
  <si>
    <t>Moreland</t>
  </si>
  <si>
    <t>Darebin</t>
  </si>
  <si>
    <t>Boroondara</t>
  </si>
  <si>
    <t>Whitehorse</t>
  </si>
  <si>
    <t>Manningham</t>
  </si>
  <si>
    <t>Banyule</t>
  </si>
  <si>
    <t>Maroondah</t>
  </si>
  <si>
    <t>Knox</t>
  </si>
  <si>
    <t>Monash</t>
  </si>
  <si>
    <t>Port Phillip</t>
  </si>
  <si>
    <t>Kingston</t>
  </si>
  <si>
    <t>Greater Dandenong</t>
  </si>
  <si>
    <t>Frankston</t>
  </si>
  <si>
    <t>Casey</t>
  </si>
  <si>
    <t>Hume</t>
  </si>
  <si>
    <t>Brimbank</t>
  </si>
  <si>
    <t>Hobsons Bay</t>
  </si>
  <si>
    <t>Wyndham</t>
  </si>
  <si>
    <t>Yarra</t>
  </si>
  <si>
    <t>Maribyrnong</t>
  </si>
  <si>
    <t>Stonnington</t>
  </si>
  <si>
    <t>Glen Eira</t>
  </si>
  <si>
    <t>Bayside</t>
  </si>
  <si>
    <t>Moonee Valley</t>
  </si>
  <si>
    <t>Cardinia</t>
  </si>
  <si>
    <t>Yarra Ranges</t>
  </si>
  <si>
    <t>Melton</t>
  </si>
  <si>
    <t>Mornington Peninsula</t>
  </si>
  <si>
    <t>2009/10</t>
  </si>
  <si>
    <t>2008/09</t>
  </si>
  <si>
    <t>2007/08</t>
  </si>
  <si>
    <t>2006/07</t>
  </si>
  <si>
    <t>2005/06</t>
  </si>
  <si>
    <t>2004/05</t>
  </si>
  <si>
    <t>2003/04</t>
  </si>
  <si>
    <t>2002/03</t>
  </si>
  <si>
    <t>Nillumbik</t>
  </si>
  <si>
    <t>Whittlesea</t>
  </si>
  <si>
    <t>2000/01</t>
  </si>
  <si>
    <t>2001/02</t>
  </si>
  <si>
    <t>1992/3</t>
  </si>
  <si>
    <t>1993/4</t>
  </si>
  <si>
    <t>1994/5</t>
  </si>
  <si>
    <t>1995/6</t>
  </si>
  <si>
    <t>1996/7</t>
  </si>
  <si>
    <t>1997/8</t>
  </si>
  <si>
    <t>1998/9</t>
  </si>
  <si>
    <t>1999/00</t>
  </si>
  <si>
    <t>CPI</t>
  </si>
  <si>
    <t>Metro. Melbourne</t>
  </si>
  <si>
    <t>Adjust for inflation</t>
  </si>
  <si>
    <t>No adjustment for inflation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</si>
  <si>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</si>
  <si>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</si>
  <si>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</si>
  <si>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</si>
  <si>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</si>
  <si>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</si>
  <si>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</si>
  <si>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>GLEN EIRA</t>
  </si>
  <si>
    <t>GREATER DANDENONG</t>
  </si>
  <si>
    <t>HOBSONS BAY</t>
  </si>
  <si>
    <t>HUME</t>
  </si>
  <si>
    <t xml:space="preserve">KINGSTON </t>
  </si>
  <si>
    <t>KNOX</t>
  </si>
  <si>
    <t>MANNINGHAM</t>
  </si>
  <si>
    <t xml:space="preserve">MARIBYRNONG </t>
  </si>
  <si>
    <t xml:space="preserve">MAROONDAH </t>
  </si>
  <si>
    <t>MELBOURNE</t>
  </si>
  <si>
    <t>MONASH</t>
  </si>
  <si>
    <t>STONNINGTON</t>
  </si>
  <si>
    <t>WHITEHORSE</t>
  </si>
  <si>
    <t>WYNDHAM</t>
  </si>
  <si>
    <t xml:space="preserve">CARDINIA </t>
  </si>
  <si>
    <t>From data published by the Victorian Commission for Liquor and Gambling Regulation</t>
  </si>
  <si>
    <t>Per cent change</t>
  </si>
  <si>
    <t>million</t>
  </si>
  <si>
    <t xml:space="preserve">           Numeric change</t>
  </si>
  <si>
    <t>NOMINAL GAMING LOSSES</t>
  </si>
  <si>
    <t>GAMING LOSSES ADJUSTED FOR INFLATION</t>
  </si>
  <si>
    <t>Cumulative</t>
  </si>
  <si>
    <t>Losses ($millions)</t>
  </si>
  <si>
    <t>Numeric change</t>
  </si>
  <si>
    <t>Start year</t>
  </si>
  <si>
    <t>End year</t>
  </si>
  <si>
    <t>Type of change</t>
  </si>
  <si>
    <t>CHANGE IN EGM EXPENDITURE, OVER TIME</t>
  </si>
  <si>
    <t>2019/20</t>
  </si>
  <si>
    <t>2018/19</t>
  </si>
  <si>
    <t>2020/21</t>
  </si>
  <si>
    <t>2021/22</t>
  </si>
  <si>
    <t>Adjusted for inflation</t>
  </si>
  <si>
    <r>
      <t xml:space="preserve">                     Select locality of interest  </t>
    </r>
    <r>
      <rPr>
        <sz val="8"/>
        <rFont val="Wingdings"/>
        <charset val="2"/>
      </rPr>
      <t>F</t>
    </r>
  </si>
  <si>
    <r>
      <t xml:space="preserve">             And a locality for comparison  </t>
    </r>
    <r>
      <rPr>
        <sz val="8"/>
        <rFont val="Wingdings"/>
        <charset val="2"/>
      </rPr>
      <t>F</t>
    </r>
  </si>
  <si>
    <r>
      <t xml:space="preserve">        …and chose whether to adjust for inflation  </t>
    </r>
    <r>
      <rPr>
        <sz val="8"/>
        <rFont val="Wingdings"/>
        <charset val="2"/>
      </rPr>
      <t>F</t>
    </r>
  </si>
  <si>
    <t>2022/23</t>
  </si>
  <si>
    <t>2023/24</t>
  </si>
  <si>
    <t>2024/25</t>
  </si>
  <si>
    <t>numeric ch</t>
  </si>
  <si>
    <t>per cent ch</t>
  </si>
  <si>
    <t>choice</t>
  </si>
  <si>
    <t>Adj choice</t>
  </si>
  <si>
    <t>EGM Gambling Losses by Metropolitan LGA: 1992 to 2025</t>
  </si>
  <si>
    <t>2025/26</t>
  </si>
  <si>
    <t>Cumulative Losses: 1992 to 2025/26</t>
  </si>
  <si>
    <t>(2026 dollars)</t>
  </si>
  <si>
    <t>EGM GAMBLING EXPENDITURE by MUNICIPALITY AND YEAR: 
metropolitan municipalities, 1992/93 to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</si>
</sst>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&quot;$&quot;#,##0"/>
  </numFmts>
  <fonts count="5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7"/>
      <color theme="1" tint="0.499984740745262"/>
      <name val="Times New Roman"/>
      <family val="1"/>
    </font>
    <font>
      <sz val="8"/>
      <color theme="1" tint="0.499984740745262"/>
      <name val="Times New Roman"/>
      <family val="1"/>
    </font>
    <font>
      <sz val="8"/>
      <name val="Times New Roman"/>
      <family val="1"/>
    </font>
    <font>
      <sz val="8"/>
      <color indexed="18"/>
      <name val="Garamond"/>
      <family val="1"/>
    </font>
    <font>
      <sz val="7.5"/>
      <name val="Times New Roman"/>
      <family val="1"/>
    </font>
    <font>
      <sz val="8"/>
      <name val="Arial"/>
      <family val="2"/>
    </font>
    <font>
      <sz val="9"/>
      <name val="Garamond"/>
      <family val="1"/>
    </font>
    <font>
      <sz val="7"/>
      <name val="Times New Roman"/>
      <family val="1"/>
    </font>
    <font>
      <u/>
      <sz val="11"/>
      <color theme="10"/>
      <name val="Calibri"/>
      <family val="2"/>
    </font>
    <font>
      <u/>
      <sz val="11.5"/>
      <color theme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6"/>
      <name val="Calibri"/>
      <family val="2"/>
      <scheme val="minor"/>
    </font>
    <font>
      <sz val="7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3.5"/>
      <color rgb="FFFFFF00"/>
      <name val="Garamond"/>
      <family val="1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b/>
      <sz val="10.5"/>
      <color theme="4" tint="0.79998168889431442"/>
      <name val="Calibri"/>
      <family val="2"/>
      <scheme val="minor"/>
    </font>
    <font>
      <b/>
      <sz val="10.5"/>
      <color theme="6" tint="0.79998168889431442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4" tint="0.79998168889431442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18"/>
      <color rgb="FFFFFF00"/>
      <name val="Garamond"/>
      <family val="1"/>
    </font>
    <font>
      <sz val="7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b/>
      <sz val="8"/>
      <color theme="2" tint="-0.89999084444715716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0"/>
      <name val="Garamond"/>
      <family val="1"/>
    </font>
    <font>
      <sz val="8"/>
      <name val="Wingdings"/>
      <charset val="2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name val="Calibri"/>
      <family val="2"/>
      <scheme val="minor"/>
    </font>
    <font>
      <sz val="5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7499923703726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 style="thin">
        <color indexed="64"/>
      </top>
      <bottom style="thin">
        <color indexed="64"/>
      </bottom>
      <diagonal/>
    </border>
    <border>
      <left/>
      <right style="thin">
        <color rgb="FFFFFF00"/>
      </right>
      <top/>
      <bottom/>
      <diagonal/>
    </border>
    <border>
      <left/>
      <right/>
      <top style="thin">
        <color rgb="FF006600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theme="2" tint="-0.749961851863155"/>
      </top>
      <bottom style="hair">
        <color theme="2" tint="-0.749961851863155"/>
      </bottom>
      <diagonal/>
    </border>
    <border>
      <left/>
      <right/>
      <top style="hair">
        <color indexed="64"/>
      </top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4" fillId="0" borderId="0"/>
    <xf numFmtId="43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6" borderId="5">
      <alignment vertical="center"/>
      <protection locked="0"/>
    </xf>
  </cellStyleXfs>
  <cellXfs count="12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3" fontId="0" fillId="0" borderId="0" xfId="1" applyFont="1"/>
    <xf numFmtId="0" fontId="6" fillId="0" borderId="0" xfId="0" applyFont="1" applyAlignment="1">
      <alignment horizontal="center"/>
    </xf>
    <xf numFmtId="43" fontId="0" fillId="0" borderId="2" xfId="0" applyNumberFormat="1" applyBorder="1"/>
    <xf numFmtId="43" fontId="0" fillId="0" borderId="0" xfId="0" applyNumberForma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43" fontId="2" fillId="0" borderId="2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8" fontId="0" fillId="0" borderId="0" xfId="0" applyNumberFormat="1"/>
    <xf numFmtId="0" fontId="7" fillId="0" borderId="3" xfId="0" applyFont="1" applyBorder="1"/>
    <xf numFmtId="8" fontId="7" fillId="0" borderId="3" xfId="0" applyNumberFormat="1" applyFont="1" applyBorder="1"/>
    <xf numFmtId="0" fontId="9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3" fontId="11" fillId="0" borderId="0" xfId="0" applyNumberFormat="1" applyFont="1" applyProtection="1"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3" fontId="11" fillId="3" borderId="4" xfId="0" applyNumberFormat="1" applyFont="1" applyFill="1" applyBorder="1" applyAlignment="1" applyProtection="1">
      <alignment vertical="center"/>
      <protection hidden="1"/>
    </xf>
    <xf numFmtId="165" fontId="12" fillId="0" borderId="4" xfId="0" applyNumberFormat="1" applyFont="1" applyBorder="1" applyAlignment="1" applyProtection="1">
      <alignment horizontal="center" vertical="center" wrapText="1"/>
      <protection hidden="1"/>
    </xf>
    <xf numFmtId="3" fontId="11" fillId="4" borderId="4" xfId="0" applyNumberFormat="1" applyFont="1" applyFill="1" applyBorder="1" applyAlignment="1" applyProtection="1">
      <alignment vertical="center"/>
      <protection hidden="1"/>
    </xf>
    <xf numFmtId="165" fontId="12" fillId="4" borderId="4" xfId="0" applyNumberFormat="1" applyFont="1" applyFill="1" applyBorder="1" applyAlignment="1" applyProtection="1">
      <alignment horizontal="center" vertical="center" wrapText="1"/>
      <protection hidden="1"/>
    </xf>
    <xf numFmtId="3" fontId="15" fillId="0" borderId="4" xfId="0" applyNumberFormat="1" applyFont="1" applyBorder="1" applyAlignment="1" applyProtection="1">
      <alignment horizontal="left"/>
      <protection hidden="1"/>
    </xf>
    <xf numFmtId="0" fontId="11" fillId="0" borderId="4" xfId="0" applyFont="1" applyBorder="1" applyProtection="1">
      <protection hidden="1"/>
    </xf>
    <xf numFmtId="3" fontId="11" fillId="3" borderId="4" xfId="4" applyNumberFormat="1" applyFont="1" applyFill="1" applyBorder="1" applyProtection="1">
      <protection hidden="1"/>
    </xf>
    <xf numFmtId="3" fontId="15" fillId="0" borderId="4" xfId="0" applyNumberFormat="1" applyFont="1" applyBorder="1" applyAlignment="1" applyProtection="1">
      <alignment horizontal="right"/>
      <protection hidden="1"/>
    </xf>
    <xf numFmtId="0" fontId="11" fillId="0" borderId="0" xfId="0" applyFont="1" applyAlignment="1" applyProtection="1">
      <alignment horizontal="left"/>
      <protection hidden="1"/>
    </xf>
    <xf numFmtId="3" fontId="16" fillId="5" borderId="4" xfId="0" applyNumberFormat="1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3" fontId="13" fillId="0" borderId="4" xfId="0" applyNumberFormat="1" applyFont="1" applyBorder="1" applyAlignment="1" applyProtection="1">
      <alignment horizontal="center" vertical="center"/>
      <protection hidden="1"/>
    </xf>
    <xf numFmtId="0" fontId="21" fillId="0" borderId="0" xfId="0" applyFont="1"/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19" fillId="0" borderId="1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3" fontId="20" fillId="0" borderId="0" xfId="1" applyNumberFormat="1" applyFont="1" applyAlignment="1">
      <alignment vertical="center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8" borderId="0" xfId="0" applyFont="1" applyFill="1" applyAlignment="1">
      <alignment horizontal="center" vertical="center"/>
    </xf>
    <xf numFmtId="3" fontId="27" fillId="8" borderId="0" xfId="1" applyNumberFormat="1" applyFont="1" applyFill="1" applyAlignment="1">
      <alignment horizontal="center" vertical="center"/>
    </xf>
    <xf numFmtId="3" fontId="27" fillId="0" borderId="0" xfId="0" applyNumberFormat="1" applyFont="1" applyAlignment="1">
      <alignment vertical="center"/>
    </xf>
    <xf numFmtId="0" fontId="24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23" fillId="0" borderId="1" xfId="0" applyFont="1" applyBorder="1" applyAlignment="1">
      <alignment horizontal="center" wrapText="1"/>
    </xf>
    <xf numFmtId="43" fontId="21" fillId="0" borderId="0" xfId="1" applyFont="1"/>
    <xf numFmtId="43" fontId="21" fillId="0" borderId="2" xfId="0" applyNumberFormat="1" applyFont="1" applyBorder="1"/>
    <xf numFmtId="43" fontId="21" fillId="0" borderId="0" xfId="0" applyNumberFormat="1" applyFont="1"/>
    <xf numFmtId="0" fontId="32" fillId="0" borderId="0" xfId="0" applyFont="1"/>
    <xf numFmtId="0" fontId="21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center"/>
      <protection hidden="1"/>
    </xf>
    <xf numFmtId="0" fontId="21" fillId="0" borderId="0" xfId="0" applyFont="1" applyProtection="1">
      <protection locked="0" hidden="1"/>
    </xf>
    <xf numFmtId="0" fontId="20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0" fillId="0" borderId="4" xfId="0" applyFont="1" applyBorder="1" applyProtection="1">
      <protection hidden="1"/>
    </xf>
    <xf numFmtId="0" fontId="20" fillId="0" borderId="0" xfId="0" applyFont="1" applyAlignment="1" applyProtection="1">
      <alignment horizontal="center"/>
      <protection hidden="1"/>
    </xf>
    <xf numFmtId="3" fontId="37" fillId="5" borderId="5" xfId="0" applyNumberFormat="1" applyFont="1" applyFill="1" applyBorder="1" applyAlignment="1" applyProtection="1">
      <alignment horizontal="center" vertical="center"/>
      <protection hidden="1"/>
    </xf>
    <xf numFmtId="166" fontId="37" fillId="5" borderId="5" xfId="0" applyNumberFormat="1" applyFont="1" applyFill="1" applyBorder="1" applyAlignment="1" applyProtection="1">
      <alignment vertical="center"/>
      <protection hidden="1"/>
    </xf>
    <xf numFmtId="0" fontId="39" fillId="0" borderId="0" xfId="0" applyFont="1" applyProtection="1">
      <protection hidden="1"/>
    </xf>
    <xf numFmtId="166" fontId="28" fillId="0" borderId="0" xfId="0" applyNumberFormat="1" applyFont="1" applyAlignment="1" applyProtection="1">
      <alignment horizontal="center"/>
      <protection hidden="1"/>
    </xf>
    <xf numFmtId="0" fontId="21" fillId="12" borderId="6" xfId="0" applyFont="1" applyFill="1" applyBorder="1" applyProtection="1">
      <protection hidden="1"/>
    </xf>
    <xf numFmtId="0" fontId="21" fillId="12" borderId="7" xfId="0" applyFont="1" applyFill="1" applyBorder="1" applyProtection="1">
      <protection hidden="1"/>
    </xf>
    <xf numFmtId="0" fontId="21" fillId="12" borderId="7" xfId="0" applyFont="1" applyFill="1" applyBorder="1" applyAlignment="1" applyProtection="1">
      <alignment vertical="center"/>
      <protection hidden="1"/>
    </xf>
    <xf numFmtId="0" fontId="19" fillId="12" borderId="7" xfId="0" applyFont="1" applyFill="1" applyBorder="1" applyAlignment="1" applyProtection="1">
      <alignment vertical="center"/>
      <protection hidden="1"/>
    </xf>
    <xf numFmtId="0" fontId="23" fillId="12" borderId="8" xfId="0" applyFont="1" applyFill="1" applyBorder="1" applyAlignment="1" applyProtection="1">
      <alignment vertical="center"/>
      <protection hidden="1"/>
    </xf>
    <xf numFmtId="0" fontId="21" fillId="12" borderId="9" xfId="0" applyFont="1" applyFill="1" applyBorder="1" applyProtection="1">
      <protection hidden="1"/>
    </xf>
    <xf numFmtId="0" fontId="26" fillId="0" borderId="0" xfId="0" applyFont="1" applyAlignment="1" applyProtection="1">
      <alignment horizontal="center"/>
      <protection locked="0" hidden="1"/>
    </xf>
    <xf numFmtId="0" fontId="37" fillId="12" borderId="0" xfId="0" applyFont="1" applyFill="1" applyAlignment="1" applyProtection="1">
      <alignment vertical="center"/>
      <protection hidden="1"/>
    </xf>
    <xf numFmtId="0" fontId="37" fillId="5" borderId="10" xfId="0" applyFont="1" applyFill="1" applyBorder="1" applyAlignment="1" applyProtection="1">
      <alignment vertical="center"/>
      <protection hidden="1"/>
    </xf>
    <xf numFmtId="0" fontId="21" fillId="12" borderId="0" xfId="0" applyFont="1" applyFill="1" applyProtection="1">
      <protection hidden="1"/>
    </xf>
    <xf numFmtId="0" fontId="19" fillId="12" borderId="0" xfId="0" applyFont="1" applyFill="1" applyAlignment="1" applyProtection="1">
      <alignment vertical="center"/>
      <protection hidden="1"/>
    </xf>
    <xf numFmtId="3" fontId="19" fillId="12" borderId="0" xfId="0" applyNumberFormat="1" applyFont="1" applyFill="1" applyAlignment="1" applyProtection="1">
      <alignment horizontal="center" vertical="center"/>
      <protection hidden="1"/>
    </xf>
    <xf numFmtId="0" fontId="19" fillId="12" borderId="11" xfId="0" applyFont="1" applyFill="1" applyBorder="1" applyAlignment="1" applyProtection="1">
      <alignment vertical="center"/>
      <protection hidden="1"/>
    </xf>
    <xf numFmtId="0" fontId="21" fillId="12" borderId="11" xfId="0" applyFont="1" applyFill="1" applyBorder="1" applyProtection="1">
      <protection hidden="1"/>
    </xf>
    <xf numFmtId="3" fontId="40" fillId="13" borderId="0" xfId="0" applyNumberFormat="1" applyFont="1" applyFill="1" applyAlignment="1">
      <alignment vertical="center"/>
    </xf>
    <xf numFmtId="3" fontId="20" fillId="13" borderId="0" xfId="1" applyNumberFormat="1" applyFont="1" applyFill="1" applyAlignment="1">
      <alignment vertical="center"/>
    </xf>
    <xf numFmtId="165" fontId="20" fillId="5" borderId="13" xfId="0" applyNumberFormat="1" applyFont="1" applyFill="1" applyBorder="1" applyProtection="1">
      <protection hidden="1"/>
    </xf>
    <xf numFmtId="165" fontId="20" fillId="7" borderId="13" xfId="0" applyNumberFormat="1" applyFont="1" applyFill="1" applyBorder="1" applyProtection="1">
      <protection hidden="1"/>
    </xf>
    <xf numFmtId="167" fontId="20" fillId="5" borderId="4" xfId="0" applyNumberFormat="1" applyFont="1" applyFill="1" applyBorder="1" applyAlignment="1" applyProtection="1">
      <alignment horizontal="center"/>
      <protection hidden="1"/>
    </xf>
    <xf numFmtId="167" fontId="20" fillId="7" borderId="4" xfId="0" applyNumberFormat="1" applyFont="1" applyFill="1" applyBorder="1" applyAlignment="1" applyProtection="1">
      <alignment horizontal="center"/>
      <protection hidden="1"/>
    </xf>
    <xf numFmtId="0" fontId="26" fillId="0" borderId="0" xfId="0" applyFont="1" applyProtection="1">
      <protection hidden="1"/>
    </xf>
    <xf numFmtId="0" fontId="41" fillId="0" borderId="0" xfId="0" applyFont="1" applyProtection="1">
      <protection hidden="1"/>
    </xf>
    <xf numFmtId="0" fontId="42" fillId="0" borderId="0" xfId="0" applyFont="1" applyAlignment="1" applyProtection="1">
      <alignment vertical="top"/>
      <protection hidden="1"/>
    </xf>
    <xf numFmtId="166" fontId="43" fillId="0" borderId="0" xfId="0" applyNumberFormat="1" applyFont="1" applyProtection="1">
      <protection hidden="1"/>
    </xf>
    <xf numFmtId="0" fontId="46" fillId="0" borderId="0" xfId="0" applyFont="1" applyProtection="1">
      <protection hidden="1"/>
    </xf>
    <xf numFmtId="0" fontId="47" fillId="0" borderId="0" xfId="0" applyFont="1" applyProtection="1">
      <protection hidden="1"/>
    </xf>
    <xf numFmtId="3" fontId="19" fillId="0" borderId="1" xfId="0" quotePrefix="1" applyNumberFormat="1" applyFont="1" applyBorder="1" applyAlignment="1">
      <alignment horizontal="center" vertical="center" wrapText="1"/>
    </xf>
    <xf numFmtId="0" fontId="33" fillId="10" borderId="0" xfId="0" applyFont="1" applyFill="1" applyAlignment="1" applyProtection="1">
      <alignment horizontal="center" vertical="center" wrapText="1"/>
      <protection hidden="1"/>
    </xf>
    <xf numFmtId="0" fontId="34" fillId="9" borderId="0" xfId="0" applyFont="1" applyFill="1" applyAlignment="1" applyProtection="1">
      <alignment horizontal="center" vertical="center" wrapText="1"/>
      <protection hidden="1"/>
    </xf>
    <xf numFmtId="0" fontId="35" fillId="0" borderId="0" xfId="0" applyFont="1" applyProtection="1">
      <protection hidden="1"/>
    </xf>
    <xf numFmtId="0" fontId="43" fillId="0" borderId="0" xfId="0" applyFont="1" applyProtection="1">
      <protection hidden="1"/>
    </xf>
    <xf numFmtId="3" fontId="19" fillId="0" borderId="0" xfId="0" quotePrefix="1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166" fontId="28" fillId="0" borderId="0" xfId="0" applyNumberFormat="1" applyFont="1" applyProtection="1">
      <protection hidden="1"/>
    </xf>
    <xf numFmtId="3" fontId="19" fillId="13" borderId="0" xfId="0" quotePrefix="1" applyNumberFormat="1" applyFont="1" applyFill="1" applyAlignment="1">
      <alignment horizontal="center" vertical="center" wrapText="1"/>
    </xf>
    <xf numFmtId="3" fontId="27" fillId="13" borderId="0" xfId="0" applyNumberFormat="1" applyFont="1" applyFill="1" applyAlignment="1">
      <alignment vertical="center"/>
    </xf>
    <xf numFmtId="0" fontId="35" fillId="0" borderId="0" xfId="0" applyFont="1" applyAlignment="1" applyProtection="1">
      <alignment horizontal="center"/>
      <protection locked="0" hidden="1"/>
    </xf>
    <xf numFmtId="0" fontId="41" fillId="0" borderId="0" xfId="0" applyFont="1" applyAlignment="1" applyProtection="1">
      <alignment horizontal="left" vertical="center"/>
      <protection hidden="1"/>
    </xf>
    <xf numFmtId="3" fontId="39" fillId="0" borderId="0" xfId="1" applyNumberFormat="1" applyFont="1" applyFill="1" applyAlignment="1" applyProtection="1">
      <alignment vertical="center"/>
      <protection hidden="1"/>
    </xf>
    <xf numFmtId="0" fontId="39" fillId="0" borderId="14" xfId="0" applyFont="1" applyBorder="1" applyProtection="1">
      <protection hidden="1"/>
    </xf>
    <xf numFmtId="3" fontId="28" fillId="0" borderId="14" xfId="0" applyNumberFormat="1" applyFont="1" applyBorder="1" applyProtection="1">
      <protection hidden="1"/>
    </xf>
    <xf numFmtId="0" fontId="20" fillId="0" borderId="15" xfId="0" applyFont="1" applyBorder="1" applyAlignment="1" applyProtection="1">
      <alignment horizontal="center"/>
      <protection hidden="1"/>
    </xf>
    <xf numFmtId="0" fontId="23" fillId="2" borderId="13" xfId="0" applyFont="1" applyFill="1" applyBorder="1" applyAlignment="1" applyProtection="1">
      <alignment horizontal="center"/>
      <protection hidden="1"/>
    </xf>
    <xf numFmtId="0" fontId="44" fillId="14" borderId="0" xfId="0" applyFont="1" applyFill="1" applyAlignment="1" applyProtection="1">
      <alignment horizontal="center" vertical="center" wrapText="1"/>
      <protection hidden="1"/>
    </xf>
    <xf numFmtId="0" fontId="38" fillId="11" borderId="0" xfId="0" applyFont="1" applyFill="1" applyAlignment="1" applyProtection="1">
      <alignment horizontal="center" wrapText="1"/>
      <protection hidden="1"/>
    </xf>
    <xf numFmtId="0" fontId="30" fillId="9" borderId="12" xfId="0" applyFont="1" applyFill="1" applyBorder="1" applyAlignment="1" applyProtection="1">
      <alignment horizontal="center" vertical="center"/>
      <protection hidden="1"/>
    </xf>
    <xf numFmtId="0" fontId="30" fillId="9" borderId="0" xfId="0" applyFont="1" applyFill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/>
      <protection hidden="1"/>
    </xf>
    <xf numFmtId="0" fontId="36" fillId="10" borderId="0" xfId="0" applyFont="1" applyFill="1" applyAlignment="1" applyProtection="1">
      <alignment horizontal="center" vertical="center"/>
      <protection hidden="1"/>
    </xf>
  </cellXfs>
  <cellStyles count="15">
    <cellStyle name="Comma" xfId="1" builtinId="3"/>
    <cellStyle name="Comma 2" xfId="5" xr:uid="{00000000-0005-0000-0000-000001000000}"/>
    <cellStyle name="Hyperlink 2" xfId="6" xr:uid="{00000000-0005-0000-0000-000002000000}"/>
    <cellStyle name="Hyperlink 3" xfId="7" xr:uid="{00000000-0005-0000-0000-000003000000}"/>
    <cellStyle name="Normal" xfId="0" builtinId="0"/>
    <cellStyle name="Normal 2" xfId="8" xr:uid="{00000000-0005-0000-0000-000005000000}"/>
    <cellStyle name="Normal 3" xfId="3" xr:uid="{00000000-0005-0000-0000-000006000000}"/>
    <cellStyle name="Normal 4" xfId="9" xr:uid="{00000000-0005-0000-0000-000007000000}"/>
    <cellStyle name="Normal 5" xfId="10" xr:uid="{00000000-0005-0000-0000-000008000000}"/>
    <cellStyle name="Normal 6" xfId="11" xr:uid="{00000000-0005-0000-0000-000009000000}"/>
    <cellStyle name="Normal 6 2 2" xfId="12" xr:uid="{00000000-0005-0000-0000-00000A000000}"/>
    <cellStyle name="Normal 6 3" xfId="13" xr:uid="{00000000-0005-0000-0000-00000B000000}"/>
    <cellStyle name="Normal_test" xfId="4" xr:uid="{00000000-0005-0000-0000-00000C000000}"/>
    <cellStyle name="Percent 2" xfId="2" xr:uid="{00000000-0005-0000-0000-00000D000000}"/>
    <cellStyle name="rowfield" xfId="14" xr:uid="{00000000-0005-0000-0000-00000E000000}"/>
  </cellStyles>
  <dxfs count="0"/>
  <tableStyles count="0" defaultTableStyle="TableStyleMedium2" defaultPivotStyle="PivotStyleLight16"/>
  <colors>
    <mruColors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calcChain" Target="calcChain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heetMetadata" Target="metadata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Relationship Type="http://schemas.openxmlformats.org/officeDocument/2006/relationships/customXml" Target="/customXml/item.xml" Id="R3163627c74124a27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01654359737087E-2"/>
          <c:y val="1.3777838806282449E-2"/>
          <c:w val="0.85885322985649803"/>
          <c:h val="0.89317225422686009"/>
        </c:manualLayout>
      </c:layout>
      <c:lineChart>
        <c:grouping val="standard"/>
        <c:varyColors val="0"/>
        <c:ser>
          <c:idx val="0"/>
          <c:order val="0"/>
          <c:tx>
            <c:strRef>
              <c:f>Front!$C$10</c:f>
              <c:strCache>
                <c:ptCount val="1"/>
                <c:pt idx="0">
                  <c:v>Greater Dandenong</c:v>
                </c:pt>
              </c:strCache>
            </c:strRef>
          </c:tx>
          <c:spPr>
            <a:ln w="25400">
              <a:solidFill>
                <a:schemeClr val="tx2">
                  <a:lumMod val="75000"/>
                </a:schemeClr>
              </a:solidFill>
              <a:prstDash val="dash"/>
            </a:ln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C-434A-B1B7-FC8F16D9618F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CA-4A5E-9AE1-7F6AC7B6B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Front!$A$11:$B$44</c:f>
              <c:multiLvlStrCache>
                <c:ptCount val="34"/>
                <c:lvl>
                  <c:pt idx="0">
                    <c:v>1992/3</c:v>
                  </c:pt>
                  <c:pt idx="1">
                    <c:v>1993/4</c:v>
                  </c:pt>
                  <c:pt idx="2">
                    <c:v>1994/5</c:v>
                  </c:pt>
                  <c:pt idx="3">
                    <c:v>1995/6</c:v>
                  </c:pt>
                  <c:pt idx="4">
                    <c:v>1996/7</c:v>
                  </c:pt>
                  <c:pt idx="5">
                    <c:v>1997/8</c:v>
                  </c:pt>
                  <c:pt idx="6">
                    <c:v>1998/9</c:v>
                  </c:pt>
                  <c:pt idx="7">
                    <c:v>1999/00</c:v>
                  </c:pt>
                  <c:pt idx="8">
                    <c:v>2000/01</c:v>
                  </c:pt>
                  <c:pt idx="9">
                    <c:v>2001/02</c:v>
                  </c:pt>
                  <c:pt idx="10">
                    <c:v>2002/03</c:v>
                  </c:pt>
                  <c:pt idx="11">
                    <c:v>2003/04</c:v>
                  </c:pt>
                  <c:pt idx="12">
                    <c:v>2004/05</c:v>
                  </c:pt>
                  <c:pt idx="13">
                    <c:v>2005/06</c:v>
                  </c:pt>
                  <c:pt idx="14">
                    <c:v>2006/07</c:v>
                  </c:pt>
                  <c:pt idx="15">
                    <c:v>2007/08</c:v>
                  </c:pt>
                  <c:pt idx="16">
                    <c:v>2008/09</c:v>
                  </c:pt>
                  <c:pt idx="17">
                    <c:v>2009/10</c:v>
                  </c:pt>
                  <c:pt idx="18">
                    <c:v>2010/11</c:v>
                  </c:pt>
                  <c:pt idx="19">
                    <c:v>2011/12</c:v>
                  </c:pt>
                  <c:pt idx="20">
                    <c:v>2012/13</c:v>
                  </c:pt>
                  <c:pt idx="21">
                    <c:v>2013/14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  <c:pt idx="33">
                    <c:v>2025/26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</c:lvl>
              </c:multiLvlStrCache>
            </c:multiLvlStrRef>
          </c:cat>
          <c:val>
            <c:numRef>
              <c:f>Front!$C$11:$C$44</c:f>
              <c:numCache>
                <c:formatCode>#,##0.0</c:formatCode>
                <c:ptCount val="34"/>
                <c:pt idx="0">
                  <c:v>31.646599530546624</c:v>
                </c:pt>
                <c:pt idx="1">
                  <c:v>81.895896543443925</c:v>
                </c:pt>
                <c:pt idx="2">
                  <c:v>105.9403719268293</c:v>
                </c:pt>
                <c:pt idx="3">
                  <c:v>131.1584792332838</c:v>
                </c:pt>
                <c:pt idx="4">
                  <c:v>140.05310888330871</c:v>
                </c:pt>
                <c:pt idx="5">
                  <c:v>162.24629831764707</c:v>
                </c:pt>
                <c:pt idx="6">
                  <c:v>180.16428894460643</c:v>
                </c:pt>
                <c:pt idx="7">
                  <c:v>189.67029086042311</c:v>
                </c:pt>
                <c:pt idx="8">
                  <c:v>196.27264664181095</c:v>
                </c:pt>
                <c:pt idx="9">
                  <c:v>206.37776424465721</c:v>
                </c:pt>
                <c:pt idx="10">
                  <c:v>178.12868845185935</c:v>
                </c:pt>
                <c:pt idx="11">
                  <c:v>171.4776897119803</c:v>
                </c:pt>
                <c:pt idx="12">
                  <c:v>179.45863624380723</c:v>
                </c:pt>
                <c:pt idx="13">
                  <c:v>177.42355317549885</c:v>
                </c:pt>
                <c:pt idx="14">
                  <c:v>180.77404943321955</c:v>
                </c:pt>
                <c:pt idx="15">
                  <c:v>182.57249654845319</c:v>
                </c:pt>
                <c:pt idx="16">
                  <c:v>188.26659150669536</c:v>
                </c:pt>
                <c:pt idx="17">
                  <c:v>173.19703119665971</c:v>
                </c:pt>
                <c:pt idx="18">
                  <c:v>170.69255683838708</c:v>
                </c:pt>
                <c:pt idx="19">
                  <c:v>169.07597662860553</c:v>
                </c:pt>
                <c:pt idx="20">
                  <c:v>153.82824119407408</c:v>
                </c:pt>
                <c:pt idx="21">
                  <c:v>150.17414913016052</c:v>
                </c:pt>
                <c:pt idx="22">
                  <c:v>157.75433051454718</c:v>
                </c:pt>
                <c:pt idx="23">
                  <c:v>158.01116152478821</c:v>
                </c:pt>
                <c:pt idx="24">
                  <c:v>153.75359850028832</c:v>
                </c:pt>
                <c:pt idx="25">
                  <c:v>154.06905544316345</c:v>
                </c:pt>
                <c:pt idx="26">
                  <c:v>149.42441607191674</c:v>
                </c:pt>
                <c:pt idx="27">
                  <c:v>106.62926807155404</c:v>
                </c:pt>
                <c:pt idx="28">
                  <c:v>88.315177076943769</c:v>
                </c:pt>
                <c:pt idx="29">
                  <c:v>117.07217662025317</c:v>
                </c:pt>
                <c:pt idx="30">
                  <c:v>148.61611082274158</c:v>
                </c:pt>
                <c:pt idx="31">
                  <c:v>143.90249873216763</c:v>
                </c:pt>
                <c:pt idx="32">
                  <c:v>144.37480318175639</c:v>
                </c:pt>
                <c:pt idx="33">
                  <c:v>146.70182138999999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78A-456E-88DF-8C103D16EE0F}"/>
            </c:ext>
          </c:extLst>
        </c:ser>
        <c:ser>
          <c:idx val="1"/>
          <c:order val="1"/>
          <c:tx>
            <c:strRef>
              <c:f>Front!$D$10</c:f>
              <c:strCache>
                <c:ptCount val="1"/>
                <c:pt idx="0">
                  <c:v>Kingston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3260338699272281E-2"/>
                  <c:y val="-8.6730641164801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7B-49DB-A52C-BB64F8DB21A1}"/>
                </c:ext>
              </c:extLst>
            </c:dLbl>
            <c:dLbl>
              <c:idx val="3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CA-4A5E-9AE1-7F6AC7B6B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Front!$A$11:$B$44</c:f>
              <c:multiLvlStrCache>
                <c:ptCount val="34"/>
                <c:lvl>
                  <c:pt idx="0">
                    <c:v>1992/3</c:v>
                  </c:pt>
                  <c:pt idx="1">
                    <c:v>1993/4</c:v>
                  </c:pt>
                  <c:pt idx="2">
                    <c:v>1994/5</c:v>
                  </c:pt>
                  <c:pt idx="3">
                    <c:v>1995/6</c:v>
                  </c:pt>
                  <c:pt idx="4">
                    <c:v>1996/7</c:v>
                  </c:pt>
                  <c:pt idx="5">
                    <c:v>1997/8</c:v>
                  </c:pt>
                  <c:pt idx="6">
                    <c:v>1998/9</c:v>
                  </c:pt>
                  <c:pt idx="7">
                    <c:v>1999/00</c:v>
                  </c:pt>
                  <c:pt idx="8">
                    <c:v>2000/01</c:v>
                  </c:pt>
                  <c:pt idx="9">
                    <c:v>2001/02</c:v>
                  </c:pt>
                  <c:pt idx="10">
                    <c:v>2002/03</c:v>
                  </c:pt>
                  <c:pt idx="11">
                    <c:v>2003/04</c:v>
                  </c:pt>
                  <c:pt idx="12">
                    <c:v>2004/05</c:v>
                  </c:pt>
                  <c:pt idx="13">
                    <c:v>2005/06</c:v>
                  </c:pt>
                  <c:pt idx="14">
                    <c:v>2006/07</c:v>
                  </c:pt>
                  <c:pt idx="15">
                    <c:v>2007/08</c:v>
                  </c:pt>
                  <c:pt idx="16">
                    <c:v>2008/09</c:v>
                  </c:pt>
                  <c:pt idx="17">
                    <c:v>2009/10</c:v>
                  </c:pt>
                  <c:pt idx="18">
                    <c:v>2010/11</c:v>
                  </c:pt>
                  <c:pt idx="19">
                    <c:v>2011/12</c:v>
                  </c:pt>
                  <c:pt idx="20">
                    <c:v>2012/13</c:v>
                  </c:pt>
                  <c:pt idx="21">
                    <c:v>2013/14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  <c:pt idx="33">
                    <c:v>2025/26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</c:lvl>
              </c:multiLvlStrCache>
            </c:multiLvlStrRef>
          </c:cat>
          <c:val>
            <c:numRef>
              <c:f>Front!$D$11:$D$44</c:f>
              <c:numCache>
                <c:formatCode>#,##0.0</c:formatCode>
                <c:ptCount val="34"/>
                <c:pt idx="0">
                  <c:v>28.03045904823151</c:v>
                </c:pt>
                <c:pt idx="1">
                  <c:v>49.25875910268563</c:v>
                </c:pt>
                <c:pt idx="2">
                  <c:v>62.710470042682935</c:v>
                </c:pt>
                <c:pt idx="3">
                  <c:v>83.35967828826152</c:v>
                </c:pt>
                <c:pt idx="4">
                  <c:v>103.24590145819793</c:v>
                </c:pt>
                <c:pt idx="5">
                  <c:v>125.31163234117648</c:v>
                </c:pt>
                <c:pt idx="6">
                  <c:v>147.52841337026243</c:v>
                </c:pt>
                <c:pt idx="7">
                  <c:v>162.27270598550069</c:v>
                </c:pt>
                <c:pt idx="8">
                  <c:v>163.92749656990679</c:v>
                </c:pt>
                <c:pt idx="9">
                  <c:v>173.9620681321087</c:v>
                </c:pt>
                <c:pt idx="10">
                  <c:v>150.11243343291463</c:v>
                </c:pt>
                <c:pt idx="11">
                  <c:v>141.50163458435426</c:v>
                </c:pt>
                <c:pt idx="12">
                  <c:v>144.33501050091567</c:v>
                </c:pt>
                <c:pt idx="13">
                  <c:v>142.94333880027841</c:v>
                </c:pt>
                <c:pt idx="14">
                  <c:v>143.63440777560862</c:v>
                </c:pt>
                <c:pt idx="15">
                  <c:v>139.07386893511983</c:v>
                </c:pt>
                <c:pt idx="16">
                  <c:v>140.01033487810545</c:v>
                </c:pt>
                <c:pt idx="17">
                  <c:v>129.33821709695198</c:v>
                </c:pt>
                <c:pt idx="18">
                  <c:v>125.62806841532257</c:v>
                </c:pt>
                <c:pt idx="19">
                  <c:v>124.41413141621514</c:v>
                </c:pt>
                <c:pt idx="20">
                  <c:v>111.16586788518519</c:v>
                </c:pt>
                <c:pt idx="21">
                  <c:v>108.8459443429273</c:v>
                </c:pt>
                <c:pt idx="22">
                  <c:v>109.89755847899163</c:v>
                </c:pt>
                <c:pt idx="23">
                  <c:v>110.99002295952118</c:v>
                </c:pt>
                <c:pt idx="24">
                  <c:v>107.99679704965764</c:v>
                </c:pt>
                <c:pt idx="25">
                  <c:v>109.48117275089632</c:v>
                </c:pt>
                <c:pt idx="26">
                  <c:v>107.33109281953166</c:v>
                </c:pt>
                <c:pt idx="27">
                  <c:v>75.71282364179055</c:v>
                </c:pt>
                <c:pt idx="28">
                  <c:v>53.582009219848871</c:v>
                </c:pt>
                <c:pt idx="29">
                  <c:v>71.446719806962022</c:v>
                </c:pt>
                <c:pt idx="30">
                  <c:v>93.027335723116096</c:v>
                </c:pt>
                <c:pt idx="31">
                  <c:v>90.041147195635844</c:v>
                </c:pt>
                <c:pt idx="32">
                  <c:v>91.404510142294612</c:v>
                </c:pt>
                <c:pt idx="33">
                  <c:v>92.196965329999955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78A-456E-88DF-8C103D16E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230912"/>
        <c:axId val="106232832"/>
      </c:lineChart>
      <c:catAx>
        <c:axId val="106230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6232832"/>
        <c:crosses val="autoZero"/>
        <c:auto val="1"/>
        <c:lblAlgn val="ctr"/>
        <c:lblOffset val="100"/>
        <c:noMultiLvlLbl val="0"/>
      </c:catAx>
      <c:valAx>
        <c:axId val="106232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Expenditure ($millions)</a:t>
                </a:r>
              </a:p>
            </c:rich>
          </c:tx>
          <c:layout>
            <c:manualLayout>
              <c:xMode val="edge"/>
              <c:yMode val="edge"/>
              <c:x val="2.0546877754314568E-3"/>
              <c:y val="0.30006081054572559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06230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89923355020851"/>
          <c:y val="7.7732981925263131E-3"/>
          <c:w val="0.27595350728623919"/>
          <c:h val="8.6655158476839453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706205786762659E-2"/>
          <c:y val="9.8517439947572047E-2"/>
          <c:w val="0.90470619570437183"/>
          <c:h val="0.889731931225919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11"/>
              <c:layout>
                <c:manualLayout>
                  <c:x val="1.937664027180454E-3"/>
                  <c:y val="4.34005442068081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C7-44E6-B2DE-96DE20A46CB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Front!$AH$8:$AH$38</c:f>
              <c:strCache>
                <c:ptCount val="31"/>
                <c:pt idx="0">
                  <c:v>Melton</c:v>
                </c:pt>
                <c:pt idx="1">
                  <c:v>Wyndham</c:v>
                </c:pt>
                <c:pt idx="2">
                  <c:v>Cardinia</c:v>
                </c:pt>
                <c:pt idx="3">
                  <c:v>Hume</c:v>
                </c:pt>
                <c:pt idx="4">
                  <c:v>Whittlesea</c:v>
                </c:pt>
                <c:pt idx="5">
                  <c:v>Casey</c:v>
                </c:pt>
                <c:pt idx="6">
                  <c:v>Nillumbik</c:v>
                </c:pt>
                <c:pt idx="7">
                  <c:v>Boroondara</c:v>
                </c:pt>
                <c:pt idx="8">
                  <c:v>Brimbank</c:v>
                </c:pt>
                <c:pt idx="9">
                  <c:v>Bayside</c:v>
                </c:pt>
                <c:pt idx="10">
                  <c:v>Stonnington</c:v>
                </c:pt>
                <c:pt idx="11">
                  <c:v>Yarra Ranges</c:v>
                </c:pt>
                <c:pt idx="12">
                  <c:v>Port Phillip</c:v>
                </c:pt>
                <c:pt idx="13">
                  <c:v>Yarra</c:v>
                </c:pt>
                <c:pt idx="14">
                  <c:v>Hobsons Bay</c:v>
                </c:pt>
                <c:pt idx="15">
                  <c:v>Whitehorse</c:v>
                </c:pt>
                <c:pt idx="16">
                  <c:v>Melbourne</c:v>
                </c:pt>
                <c:pt idx="17">
                  <c:v>Maribyrnong</c:v>
                </c:pt>
                <c:pt idx="18">
                  <c:v>Frankston</c:v>
                </c:pt>
                <c:pt idx="19">
                  <c:v>Mornington Peninsula</c:v>
                </c:pt>
                <c:pt idx="20">
                  <c:v>Greater Dandenong</c:v>
                </c:pt>
                <c:pt idx="21">
                  <c:v>Maroondah</c:v>
                </c:pt>
                <c:pt idx="22">
                  <c:v>Manningham</c:v>
                </c:pt>
                <c:pt idx="23">
                  <c:v>Moonee Valley</c:v>
                </c:pt>
                <c:pt idx="24">
                  <c:v>Banyule</c:v>
                </c:pt>
                <c:pt idx="25">
                  <c:v>Moreland</c:v>
                </c:pt>
                <c:pt idx="26">
                  <c:v>Glen Eira</c:v>
                </c:pt>
                <c:pt idx="27">
                  <c:v>Kingston</c:v>
                </c:pt>
                <c:pt idx="28">
                  <c:v>Darebin</c:v>
                </c:pt>
                <c:pt idx="29">
                  <c:v>Knox</c:v>
                </c:pt>
                <c:pt idx="30">
                  <c:v>Monash</c:v>
                </c:pt>
              </c:strCache>
            </c:strRef>
          </c:cat>
          <c:val>
            <c:numRef>
              <c:f>Front!$AI$8:$AI$38</c:f>
              <c:numCache>
                <c:formatCode>#,##0</c:formatCode>
                <c:ptCount val="31"/>
                <c:pt idx="0">
                  <c:v>55630729.385196261</c:v>
                </c:pt>
                <c:pt idx="1">
                  <c:v>32070673.225891404</c:v>
                </c:pt>
                <c:pt idx="2">
                  <c:v>16208835.706039637</c:v>
                </c:pt>
                <c:pt idx="3">
                  <c:v>-2628433.8409797391</c:v>
                </c:pt>
                <c:pt idx="4">
                  <c:v>-2965683.0891897311</c:v>
                </c:pt>
                <c:pt idx="5">
                  <c:v>-7491965.0674950993</c:v>
                </c:pt>
                <c:pt idx="6">
                  <c:v>-12543490.466098944</c:v>
                </c:pt>
                <c:pt idx="7">
                  <c:v>-21445528.372505594</c:v>
                </c:pt>
                <c:pt idx="8">
                  <c:v>-22323223.188045498</c:v>
                </c:pt>
                <c:pt idx="9">
                  <c:v>-25265805.60791016</c:v>
                </c:pt>
                <c:pt idx="10">
                  <c:v>-30277268.813375194</c:v>
                </c:pt>
                <c:pt idx="11">
                  <c:v>-31169013.52445069</c:v>
                </c:pt>
                <c:pt idx="12">
                  <c:v>-34569719.9887539</c:v>
                </c:pt>
                <c:pt idx="13">
                  <c:v>-39116148.743516319</c:v>
                </c:pt>
                <c:pt idx="14">
                  <c:v>-40259321.974573076</c:v>
                </c:pt>
                <c:pt idx="15">
                  <c:v>-40758160.792162098</c:v>
                </c:pt>
                <c:pt idx="16">
                  <c:v>-41888363.181799315</c:v>
                </c:pt>
                <c:pt idx="17">
                  <c:v>-50045276.290758498</c:v>
                </c:pt>
                <c:pt idx="18">
                  <c:v>-55695825.719079129</c:v>
                </c:pt>
                <c:pt idx="19">
                  <c:v>-59568599.97055912</c:v>
                </c:pt>
                <c:pt idx="20">
                  <c:v>-59675942.854557231</c:v>
                </c:pt>
                <c:pt idx="21">
                  <c:v>-60516031.995638549</c:v>
                </c:pt>
                <c:pt idx="22">
                  <c:v>-61608337.088621028</c:v>
                </c:pt>
                <c:pt idx="23">
                  <c:v>-62188366.932235166</c:v>
                </c:pt>
                <c:pt idx="24">
                  <c:v>-63602871.687687315</c:v>
                </c:pt>
                <c:pt idx="25">
                  <c:v>-68930490.100025952</c:v>
                </c:pt>
                <c:pt idx="26">
                  <c:v>-71500568.294114426</c:v>
                </c:pt>
                <c:pt idx="27">
                  <c:v>-81765102.801978737</c:v>
                </c:pt>
                <c:pt idx="28">
                  <c:v>-91915216.20501411</c:v>
                </c:pt>
                <c:pt idx="29">
                  <c:v>-93676288.400532722</c:v>
                </c:pt>
                <c:pt idx="30">
                  <c:v>-124188840.73573801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C-490C-8024-691FADD75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106855808"/>
        <c:axId val="106956288"/>
      </c:barChart>
      <c:catAx>
        <c:axId val="1068558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106956288"/>
        <c:crosses val="autoZero"/>
        <c:auto val="1"/>
        <c:lblAlgn val="ctr"/>
        <c:lblOffset val="100"/>
        <c:noMultiLvlLbl val="0"/>
      </c:catAx>
      <c:valAx>
        <c:axId val="10695628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750"/>
            </a:pPr>
            <a:endParaRPr lang="en-US"/>
          </a:p>
        </c:txPr>
        <c:crossAx val="106855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E$4" fmlaRange="Data!$B$5:$B$36" sel="10" val="0"/>
</file>

<file path=xl/ctrlProps/ctrlProp2.xml><?xml version="1.0" encoding="utf-8"?>
<formControlPr xmlns="http://schemas.microsoft.com/office/spreadsheetml/2009/9/main" objectType="Drop" dropLines="45" dropStyle="combo" dx="16" fmlaLink="$E$6" fmlaRange="Data!$B$5:$B$36" sel="13" val="0"/>
</file>

<file path=xl/ctrlProps/ctrlProp3.xml><?xml version="1.0" encoding="utf-8"?>
<formControlPr xmlns="http://schemas.microsoft.com/office/spreadsheetml/2009/9/main" objectType="Drop" dropLines="82" dropStyle="combo" dx="16" fmlaLink="$E$8" fmlaRange="$R$4:$R$5" sel="2" val="0"/>
</file>

<file path=xl/ctrlProps/ctrlProp4.xml><?xml version="1.0" encoding="utf-8"?>
<formControlPr xmlns="http://schemas.microsoft.com/office/spreadsheetml/2009/9/main" objectType="Drop" dropLines="29" dropStyle="combo" dx="16" fmlaLink="$I$4" fmlaRange="$B$11:$B$44" sel="10" val="5"/>
</file>

<file path=xl/ctrlProps/ctrlProp5.xml><?xml version="1.0" encoding="utf-8"?>
<formControlPr xmlns="http://schemas.microsoft.com/office/spreadsheetml/2009/9/main" objectType="Drop" dropLines="29" dropStyle="combo" dx="16" fmlaLink="$I$6" fmlaRange="$B$11:$B$44" sel="34" val="5"/>
</file>

<file path=xl/ctrlProps/ctrlProp6.xml><?xml version="1.0" encoding="utf-8"?>
<formControlPr xmlns="http://schemas.microsoft.com/office/spreadsheetml/2009/9/main" objectType="Drop" dropLines="29" dropStyle="combo" dx="16" fmlaLink="$Y$3" fmlaRange="$B$11:$B$44" sel="10" val="4"/>
</file>

<file path=xl/ctrlProps/ctrlProp7.xml><?xml version="1.0" encoding="utf-8"?>
<formControlPr xmlns="http://schemas.microsoft.com/office/spreadsheetml/2009/9/main" objectType="Drop" dropLines="29" dropStyle="combo" dx="16" fmlaLink="$AA$3" fmlaRange="$B$11:$B$44" sel="34" val="5"/>
</file>

<file path=xl/ctrlProps/ctrlProp8.xml><?xml version="1.0" encoding="utf-8"?>
<formControlPr xmlns="http://schemas.microsoft.com/office/spreadsheetml/2009/9/main" objectType="Drop" dropLines="82" dropStyle="combo" dx="16" fmlaLink="$AC$5" fmlaRange="$R$4:$R$5" sel="2" val="0"/>
</file>

<file path=xl/ctrlProps/ctrlProp9.xml><?xml version="1.0" encoding="utf-8"?>
<formControlPr xmlns="http://schemas.microsoft.com/office/spreadsheetml/2009/9/main" objectType="Drop" dropLines="2" dropStyle="combo" dx="16" fmlaLink="$AC$3" fmlaRange="$X$9:$X$10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2" name="Picture 1" descr="ecblan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3" name="Picture 2" descr="ecblank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4" name="Picture 3" descr="ecblank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5" name="Picture 4" descr="ecblank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6" name="Picture 5" descr="ecblank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7" name="Picture 6" descr="ecblan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" name="Picture 7" descr="ecblank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" name="Picture 8" descr="ecblank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0" name="Picture 9" descr="ecblank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1" name="Picture 10" descr="ecblank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2" name="Picture 11" descr="ecblank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13" name="Picture 12" descr="ecblank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4" name="Picture 13" descr="ecblank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5" name="Picture 14" descr="ecblank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6" name="Picture 15" descr="ecblank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7" name="Picture 16" descr="ecblank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8" name="Picture 17" descr="ecblank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9" name="Picture 18" descr="ecblank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0" name="Picture 19" descr="ecblank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1" name="Picture 20" descr="ecblank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2" name="Picture 21" descr="ecblan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3" name="Picture 22" descr="ecblank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4" name="Picture 23" descr="ecblank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25" name="Picture 24" descr="ecblank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6" name="Picture 25" descr="ecblank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7" name="Picture 26" descr="ecblank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8" name="Picture 27" descr="ecblank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29" name="Picture 28" descr="ecblank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0" name="Picture 29" descr="ecblank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1" name="Picture 30" descr="ecblank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2" name="Picture 31" descr="ecblank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3" name="Picture 32" descr="ecblank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4" name="Picture 33" descr="ecblank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5" name="Picture 34" descr="ecblank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6" name="Picture 35" descr="ecblank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37" name="Picture 36" descr="ecblank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38" name="Picture 37" descr="ecblank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39" name="Picture 38" descr="ecblank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0" name="Picture 39" descr="ecblank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1" name="Picture 40" descr="ecblank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2" name="Picture 41" descr="ecblank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3" name="Picture 42" descr="ecblank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4" name="Picture 43" descr="ecblank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5" name="Picture 44" descr="ecblank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6" name="Picture 45" descr="ecblank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7" name="Picture 46" descr="ecblank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8" name="Picture 47" descr="ecblank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49" name="Picture 48" descr="ecblank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0" name="Picture 49" descr="ecblank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1" name="Picture 50" descr="ecblank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2" name="Picture 51" descr="ecblank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3" name="Picture 52" descr="ecblank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4" name="Picture 53" descr="ecblank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5" name="Picture 54" descr="ecblank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6" name="Picture 55" descr="ecblank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7" name="Picture 56" descr="ecblank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8" name="Picture 57" descr="ecblank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59" name="Picture 58" descr="ecblank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60" name="Picture 59" descr="ecblank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61" name="Picture 60" descr="ecblank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2" name="Picture 61" descr="ecblank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3" name="Picture 62" descr="ecblank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4" name="Picture 63" descr="ecblank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5" name="Picture 64" descr="ecblank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6" name="Picture 65" descr="ecblank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7" name="Picture 66" descr="ecblank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8" name="Picture 67" descr="ecblank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69" name="Picture 68" descr="ecblank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0" name="Picture 69" descr="ecblank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1" name="Picture 70" descr="ecblank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2" name="Picture 71" descr="ecblank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3" name="Picture 72" descr="ecblank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4" name="Picture 73" descr="ecblank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5" name="Picture 74" descr="ecblank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6" name="Picture 75" descr="ecblank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7" name="Picture 76" descr="ecblank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8" name="Picture 77" descr="ecblank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79" name="Picture 78" descr="ecblank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0" name="Picture 79" descr="ecblank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1" name="Picture 80" descr="ecblank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2" name="Picture 81" descr="ecblank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3" name="Picture 82" descr="ecblank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4" name="Picture 83" descr="ecblank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85" name="Picture 84" descr="ecblank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6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7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8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89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0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1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2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3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4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5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6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152400</xdr:rowOff>
    </xdr:to>
    <xdr:pic>
      <xdr:nvPicPr>
        <xdr:cNvPr id="97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29622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98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99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0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1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2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3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4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5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6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7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8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152400</xdr:rowOff>
    </xdr:to>
    <xdr:pic>
      <xdr:nvPicPr>
        <xdr:cNvPr id="109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58769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0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1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2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3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4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5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6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7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8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19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20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152400</xdr:rowOff>
    </xdr:to>
    <xdr:pic>
      <xdr:nvPicPr>
        <xdr:cNvPr id="121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66865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2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3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4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5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6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7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8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29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0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1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2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152400</xdr:rowOff>
    </xdr:to>
    <xdr:pic>
      <xdr:nvPicPr>
        <xdr:cNvPr id="133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89535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4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5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6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7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8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39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0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1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2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3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4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152400</xdr:rowOff>
    </xdr:to>
    <xdr:pic>
      <xdr:nvPicPr>
        <xdr:cNvPr id="145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0869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6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7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8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49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0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1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2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3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4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5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6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7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0896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8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59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0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1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2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3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4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5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6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7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8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152400</xdr:rowOff>
    </xdr:to>
    <xdr:pic>
      <xdr:nvPicPr>
        <xdr:cNvPr id="169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82250" y="113823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52</xdr:row>
      <xdr:rowOff>0</xdr:rowOff>
    </xdr:from>
    <xdr:to>
      <xdr:col>2</xdr:col>
      <xdr:colOff>9525</xdr:colOff>
      <xdr:row>52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2213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2</xdr:col>
      <xdr:colOff>9525</xdr:colOff>
      <xdr:row>54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85451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2</xdr:col>
      <xdr:colOff>9525</xdr:colOff>
      <xdr:row>61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97167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9525</xdr:colOff>
      <xdr:row>65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3644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0</xdr:rowOff>
    </xdr:from>
    <xdr:to>
      <xdr:col>2</xdr:col>
      <xdr:colOff>9525</xdr:colOff>
      <xdr:row>67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20688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47</xdr:row>
      <xdr:rowOff>0</xdr:rowOff>
    </xdr:from>
    <xdr:to>
      <xdr:col>2</xdr:col>
      <xdr:colOff>9525</xdr:colOff>
      <xdr:row>47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7544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352425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81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815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1409700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9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876300</xdr:colOff>
      <xdr:row>4</xdr:row>
      <xdr:rowOff>133350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910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946150</xdr:colOff>
          <xdr:row>2</xdr:row>
          <xdr:rowOff>133350</xdr:rowOff>
        </xdr:from>
        <xdr:to>
          <xdr:col>5</xdr:col>
          <xdr:colOff>704850</xdr:colOff>
          <xdr:row>4</xdr:row>
          <xdr:rowOff>57150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946150</xdr:colOff>
          <xdr:row>4</xdr:row>
          <xdr:rowOff>133350</xdr:rowOff>
        </xdr:from>
        <xdr:to>
          <xdr:col>5</xdr:col>
          <xdr:colOff>704850</xdr:colOff>
          <xdr:row>6</xdr:row>
          <xdr:rowOff>50800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939800</xdr:colOff>
          <xdr:row>6</xdr:row>
          <xdr:rowOff>146050</xdr:rowOff>
        </xdr:from>
        <xdr:to>
          <xdr:col>5</xdr:col>
          <xdr:colOff>704850</xdr:colOff>
          <xdr:row>8</xdr:row>
          <xdr:rowOff>69850</xdr:rowOff>
        </xdr:to>
        <xdr:sp macro="" textlink="">
          <xdr:nvSpPr>
            <xdr:cNvPr id="7171" name="Drop Dow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54553</xdr:colOff>
      <xdr:row>9</xdr:row>
      <xdr:rowOff>71436</xdr:rowOff>
    </xdr:from>
    <xdr:to>
      <xdr:col>14</xdr:col>
      <xdr:colOff>870857</xdr:colOff>
      <xdr:row>39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679450</xdr:colOff>
          <xdr:row>2</xdr:row>
          <xdr:rowOff>158750</xdr:rowOff>
        </xdr:from>
        <xdr:to>
          <xdr:col>9</xdr:col>
          <xdr:colOff>76200</xdr:colOff>
          <xdr:row>4</xdr:row>
          <xdr:rowOff>19050</xdr:rowOff>
        </xdr:to>
        <xdr:sp macro="" textlink="">
          <xdr:nvSpPr>
            <xdr:cNvPr id="7172" name="Drop Down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127000</xdr:rowOff>
        </xdr:from>
        <xdr:to>
          <xdr:col>9</xdr:col>
          <xdr:colOff>95250</xdr:colOff>
          <xdr:row>5</xdr:row>
          <xdr:rowOff>146050</xdr:rowOff>
        </xdr:to>
        <xdr:sp macro="" textlink="">
          <xdr:nvSpPr>
            <xdr:cNvPr id="7173" name="Drop Down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12700</xdr:colOff>
          <xdr:row>1</xdr:row>
          <xdr:rowOff>146050</xdr:rowOff>
        </xdr:from>
        <xdr:to>
          <xdr:col>25</xdr:col>
          <xdr:colOff>558800</xdr:colOff>
          <xdr:row>3</xdr:row>
          <xdr:rowOff>0</xdr:rowOff>
        </xdr:to>
        <xdr:sp macro="" textlink="">
          <xdr:nvSpPr>
            <xdr:cNvPr id="7174" name="Drop Down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12700</xdr:colOff>
          <xdr:row>1</xdr:row>
          <xdr:rowOff>146050</xdr:rowOff>
        </xdr:from>
        <xdr:to>
          <xdr:col>26</xdr:col>
          <xdr:colOff>819150</xdr:colOff>
          <xdr:row>3</xdr:row>
          <xdr:rowOff>0</xdr:rowOff>
        </xdr:to>
        <xdr:sp macro="" textlink="">
          <xdr:nvSpPr>
            <xdr:cNvPr id="7175" name="Drop Down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3</xdr:row>
          <xdr:rowOff>95250</xdr:rowOff>
        </xdr:from>
        <xdr:to>
          <xdr:col>29</xdr:col>
          <xdr:colOff>730250</xdr:colOff>
          <xdr:row>5</xdr:row>
          <xdr:rowOff>31750</xdr:rowOff>
        </xdr:to>
        <xdr:sp macro="" textlink="">
          <xdr:nvSpPr>
            <xdr:cNvPr id="7176" name="Drop Down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6350</xdr:colOff>
          <xdr:row>1</xdr:row>
          <xdr:rowOff>184150</xdr:rowOff>
        </xdr:from>
        <xdr:to>
          <xdr:col>29</xdr:col>
          <xdr:colOff>565150</xdr:colOff>
          <xdr:row>3</xdr:row>
          <xdr:rowOff>57150</xdr:rowOff>
        </xdr:to>
        <xdr:sp macro="" textlink="">
          <xdr:nvSpPr>
            <xdr:cNvPr id="7177" name="Drop Down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48846</xdr:colOff>
      <xdr:row>5</xdr:row>
      <xdr:rowOff>29307</xdr:rowOff>
    </xdr:from>
    <xdr:to>
      <xdr:col>35</xdr:col>
      <xdr:colOff>146536</xdr:colOff>
      <xdr:row>49</xdr:row>
      <xdr:rowOff>107462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autoPageBreaks="0"/>
  </sheetPr>
  <dimension ref="A1:CG73"/>
  <sheetViews>
    <sheetView zoomScale="75" workbookViewId="0">
      <selection activeCell="J2" sqref="J2"/>
    </sheetView>
  </sheetViews>
  <sheetFormatPr defaultColWidth="9.08984375" defaultRowHeight="12.5" x14ac:dyDescent="0.25"/>
  <cols>
    <col min="1" max="1" width="3.08984375" style="18" customWidth="1"/>
    <col min="2" max="2" width="20.81640625" style="19" customWidth="1"/>
    <col min="3" max="3" width="15" style="19" customWidth="1"/>
    <col min="4" max="4" width="16.7265625" customWidth="1"/>
    <col min="5" max="16" width="11.6328125" customWidth="1"/>
    <col min="17" max="17" width="22.26953125" customWidth="1"/>
    <col min="18" max="18" width="14.6328125" customWidth="1"/>
    <col min="19" max="19" width="11.6328125" customWidth="1"/>
    <col min="20" max="20" width="9.7265625" customWidth="1"/>
    <col min="21" max="21" width="19.81640625" customWidth="1"/>
    <col min="22" max="23" width="12" customWidth="1"/>
    <col min="24" max="24" width="18.08984375" customWidth="1"/>
    <col min="25" max="26" width="12.36328125" customWidth="1"/>
    <col min="27" max="30" width="8.81640625" customWidth="1"/>
    <col min="33" max="34" width="8.6328125" customWidth="1"/>
    <col min="35" max="36" width="8.36328125" customWidth="1"/>
    <col min="37" max="38" width="12.36328125" customWidth="1"/>
    <col min="39" max="46" width="10.6328125" customWidth="1"/>
    <col min="47" max="53" width="10.26953125" customWidth="1"/>
    <col min="54" max="58" width="9.81640625" customWidth="1"/>
    <col min="59" max="60" width="10" customWidth="1"/>
    <col min="61" max="61" width="14" customWidth="1"/>
    <col min="62" max="62" width="13.08984375" customWidth="1"/>
    <col min="63" max="63" width="13.7265625" customWidth="1"/>
    <col min="64" max="64" width="10.81640625" customWidth="1"/>
    <col min="65" max="65" width="10.7265625" customWidth="1"/>
    <col min="66" max="66" width="13.7265625" customWidth="1"/>
    <col min="67" max="67" width="12.81640625" customWidth="1"/>
    <col min="68" max="68" width="14.08984375" customWidth="1"/>
    <col min="69" max="73" width="14.36328125" customWidth="1"/>
    <col min="74" max="74" width="16.36328125" customWidth="1"/>
    <col min="75" max="75" width="12.36328125" customWidth="1"/>
    <col min="86" max="16384" width="9.08984375" style="19"/>
  </cols>
  <sheetData>
    <row r="1" spans="1:4" customFormat="1" x14ac:dyDescent="0.25">
      <c r="A1" s="17">
        <v>1</v>
      </c>
      <c r="B1" s="17">
        <v>2</v>
      </c>
    </row>
    <row r="2" spans="1:4" customFormat="1" x14ac:dyDescent="0.25">
      <c r="A2" s="18"/>
      <c r="B2" s="19"/>
    </row>
    <row r="3" spans="1:4" customFormat="1" x14ac:dyDescent="0.25">
      <c r="A3" s="18"/>
      <c r="B3" s="19"/>
    </row>
    <row r="4" spans="1:4" customFormat="1" ht="65.25" customHeight="1" x14ac:dyDescent="0.25">
      <c r="A4" s="18">
        <v>1</v>
      </c>
      <c r="B4" s="19"/>
      <c r="C4" s="21" t="s">
        <v>125</v>
      </c>
    </row>
    <row r="5" spans="1:4" customFormat="1" x14ac:dyDescent="0.25">
      <c r="A5" s="18">
        <v>4</v>
      </c>
      <c r="B5" s="22" t="s">
        <v>126</v>
      </c>
      <c r="C5" s="23">
        <v>58.536906889999997</v>
      </c>
      <c r="D5">
        <f t="shared" ref="D5:D30" si="0">1000000*C5</f>
        <v>58536906.890000001</v>
      </c>
    </row>
    <row r="6" spans="1:4" customFormat="1" x14ac:dyDescent="0.25">
      <c r="A6" s="18">
        <v>7</v>
      </c>
      <c r="B6" s="22" t="s">
        <v>127</v>
      </c>
      <c r="C6" s="23">
        <v>15.378669220000001</v>
      </c>
      <c r="D6">
        <f t="shared" si="0"/>
        <v>15378669.220000001</v>
      </c>
    </row>
    <row r="7" spans="1:4" customFormat="1" x14ac:dyDescent="0.25">
      <c r="A7" s="18">
        <v>9</v>
      </c>
      <c r="B7" s="22" t="s">
        <v>128</v>
      </c>
      <c r="C7" s="23">
        <v>20.325757289999999</v>
      </c>
      <c r="D7">
        <f t="shared" si="0"/>
        <v>20325757.289999999</v>
      </c>
    </row>
    <row r="8" spans="1:4" customFormat="1" x14ac:dyDescent="0.25">
      <c r="A8" s="18">
        <v>10</v>
      </c>
      <c r="B8" s="22" t="s">
        <v>129</v>
      </c>
      <c r="C8" s="23">
        <v>139.50722515000001</v>
      </c>
      <c r="D8">
        <f t="shared" si="0"/>
        <v>139507225.15000001</v>
      </c>
    </row>
    <row r="9" spans="1:4" customFormat="1" x14ac:dyDescent="0.25">
      <c r="A9" s="18">
        <v>13</v>
      </c>
      <c r="B9" s="22" t="s">
        <v>130</v>
      </c>
      <c r="C9" s="23">
        <v>29.046899530000001</v>
      </c>
      <c r="D9">
        <f t="shared" si="0"/>
        <v>29046899.530000001</v>
      </c>
    </row>
    <row r="10" spans="1:4" customFormat="1" x14ac:dyDescent="0.25">
      <c r="A10" s="18">
        <v>14</v>
      </c>
      <c r="B10" s="22" t="s">
        <v>131</v>
      </c>
      <c r="C10" s="23">
        <v>131.51417463999999</v>
      </c>
      <c r="D10">
        <f t="shared" si="0"/>
        <v>131514174.63999999</v>
      </c>
    </row>
    <row r="11" spans="1:4" customFormat="1" x14ac:dyDescent="0.25">
      <c r="A11" s="18">
        <v>18</v>
      </c>
      <c r="B11" s="22" t="s">
        <v>132</v>
      </c>
      <c r="C11" s="23">
        <v>82.129607700000008</v>
      </c>
      <c r="D11">
        <f t="shared" si="0"/>
        <v>82129607.700000003</v>
      </c>
    </row>
    <row r="12" spans="1:4" customFormat="1" x14ac:dyDescent="0.25">
      <c r="A12" s="18">
        <v>20</v>
      </c>
      <c r="B12" s="22" t="s">
        <v>133</v>
      </c>
      <c r="C12" s="23">
        <v>64.622291400000009</v>
      </c>
      <c r="D12">
        <f t="shared" si="0"/>
        <v>64622291.400000006</v>
      </c>
    </row>
    <row r="13" spans="1:4" customFormat="1" x14ac:dyDescent="0.25">
      <c r="A13" s="18">
        <v>22</v>
      </c>
      <c r="B13" s="22" t="s">
        <v>134</v>
      </c>
      <c r="C13" s="23">
        <v>77.1714664</v>
      </c>
      <c r="D13">
        <f t="shared" si="0"/>
        <v>77171466.400000006</v>
      </c>
    </row>
    <row r="14" spans="1:4" customFormat="1" x14ac:dyDescent="0.25">
      <c r="A14" s="18">
        <v>26</v>
      </c>
      <c r="B14" s="24" t="s">
        <v>135</v>
      </c>
      <c r="C14" s="25">
        <v>121.42007278</v>
      </c>
      <c r="D14">
        <f t="shared" si="0"/>
        <v>121420072.78</v>
      </c>
    </row>
    <row r="15" spans="1:4" customFormat="1" x14ac:dyDescent="0.25">
      <c r="A15" s="18">
        <v>31</v>
      </c>
      <c r="B15" s="22" t="s">
        <v>136</v>
      </c>
      <c r="C15" s="23">
        <v>47.437370429999994</v>
      </c>
      <c r="D15">
        <f t="shared" si="0"/>
        <v>47437370.429999992</v>
      </c>
    </row>
    <row r="16" spans="1:4" customFormat="1" x14ac:dyDescent="0.25">
      <c r="A16" s="18">
        <v>33</v>
      </c>
      <c r="B16" s="22" t="s">
        <v>137</v>
      </c>
      <c r="C16" s="23">
        <v>109.62380477000001</v>
      </c>
      <c r="D16">
        <f t="shared" si="0"/>
        <v>109623804.77000001</v>
      </c>
    </row>
    <row r="17" spans="1:4" customFormat="1" x14ac:dyDescent="0.25">
      <c r="A17" s="18">
        <v>35</v>
      </c>
      <c r="B17" s="22" t="s">
        <v>138</v>
      </c>
      <c r="C17" s="23">
        <v>86.280868830000003</v>
      </c>
      <c r="D17">
        <f t="shared" si="0"/>
        <v>86280868.829999998</v>
      </c>
    </row>
    <row r="18" spans="1:4" customFormat="1" x14ac:dyDescent="0.25">
      <c r="A18" s="18">
        <v>36</v>
      </c>
      <c r="B18" s="22" t="s">
        <v>139</v>
      </c>
      <c r="C18" s="23">
        <v>75.860234519999992</v>
      </c>
      <c r="D18">
        <f t="shared" si="0"/>
        <v>75860234.519999996</v>
      </c>
    </row>
    <row r="19" spans="1:4" customFormat="1" x14ac:dyDescent="0.25">
      <c r="A19" s="18">
        <v>40</v>
      </c>
      <c r="B19" s="22" t="s">
        <v>140</v>
      </c>
      <c r="C19" s="23">
        <v>58.387460550000007</v>
      </c>
      <c r="D19">
        <f t="shared" si="0"/>
        <v>58387460.550000004</v>
      </c>
    </row>
    <row r="20" spans="1:4" customFormat="1" x14ac:dyDescent="0.25">
      <c r="A20" s="18">
        <v>42</v>
      </c>
      <c r="B20" s="22" t="s">
        <v>141</v>
      </c>
      <c r="C20" s="23">
        <v>54.924962829999998</v>
      </c>
      <c r="D20">
        <f t="shared" si="0"/>
        <v>54924962.829999998</v>
      </c>
    </row>
    <row r="21" spans="1:4" customFormat="1" x14ac:dyDescent="0.25">
      <c r="A21" s="18">
        <v>43</v>
      </c>
      <c r="B21" s="22" t="s">
        <v>142</v>
      </c>
      <c r="C21" s="23">
        <v>65.326363450000002</v>
      </c>
      <c r="D21">
        <f t="shared" si="0"/>
        <v>65326363.450000003</v>
      </c>
    </row>
    <row r="22" spans="1:4" customFormat="1" x14ac:dyDescent="0.25">
      <c r="A22" s="18">
        <v>44</v>
      </c>
      <c r="B22" s="22" t="s">
        <v>143</v>
      </c>
      <c r="C22" s="23">
        <v>83.99270039999999</v>
      </c>
      <c r="D22">
        <f t="shared" si="0"/>
        <v>83992700.399999991</v>
      </c>
    </row>
    <row r="23" spans="1:4" customFormat="1" x14ac:dyDescent="0.25">
      <c r="A23" s="18">
        <v>45</v>
      </c>
      <c r="B23" s="22" t="s">
        <v>144</v>
      </c>
      <c r="C23" s="23">
        <v>66.052977769999998</v>
      </c>
      <c r="D23">
        <f t="shared" si="0"/>
        <v>66052977.769999996</v>
      </c>
    </row>
    <row r="24" spans="1:4" customFormat="1" x14ac:dyDescent="0.25">
      <c r="A24" s="18">
        <v>49</v>
      </c>
      <c r="B24" s="22" t="s">
        <v>146</v>
      </c>
      <c r="C24" s="23">
        <v>111.94228537000001</v>
      </c>
      <c r="D24">
        <f t="shared" si="0"/>
        <v>111942285.37</v>
      </c>
    </row>
    <row r="25" spans="1:4" customFormat="1" x14ac:dyDescent="0.25">
      <c r="A25" s="18">
        <v>50</v>
      </c>
      <c r="B25" s="22" t="s">
        <v>147</v>
      </c>
      <c r="C25" s="23">
        <v>78.589175420000004</v>
      </c>
      <c r="D25">
        <f t="shared" si="0"/>
        <v>78589175.420000002</v>
      </c>
    </row>
    <row r="26" spans="1:4" customFormat="1" x14ac:dyDescent="0.25">
      <c r="A26" s="18">
        <v>52</v>
      </c>
      <c r="B26" s="22" t="s">
        <v>149</v>
      </c>
      <c r="C26" s="23">
        <v>64.168977159999983</v>
      </c>
      <c r="D26">
        <f t="shared" si="0"/>
        <v>64168977.159999982</v>
      </c>
    </row>
    <row r="27" spans="1:4" customFormat="1" x14ac:dyDescent="0.25">
      <c r="A27" s="18">
        <v>53</v>
      </c>
      <c r="B27" s="22" t="s">
        <v>150</v>
      </c>
      <c r="C27" s="23">
        <v>83.996241790000013</v>
      </c>
      <c r="D27">
        <f t="shared" si="0"/>
        <v>83996241.790000007</v>
      </c>
    </row>
    <row r="28" spans="1:4" customFormat="1" x14ac:dyDescent="0.25">
      <c r="A28" s="18">
        <v>57</v>
      </c>
      <c r="B28" s="22" t="s">
        <v>151</v>
      </c>
      <c r="C28" s="23">
        <v>8.997960410000001</v>
      </c>
      <c r="D28">
        <f t="shared" si="0"/>
        <v>8997960.4100000001</v>
      </c>
    </row>
    <row r="29" spans="1:4" customFormat="1" x14ac:dyDescent="0.25">
      <c r="A29" s="18">
        <v>59</v>
      </c>
      <c r="B29" s="22" t="s">
        <v>152</v>
      </c>
      <c r="C29" s="23">
        <v>27.496648160000003</v>
      </c>
      <c r="D29">
        <f t="shared" si="0"/>
        <v>27496648.160000004</v>
      </c>
    </row>
    <row r="30" spans="1:4" x14ac:dyDescent="0.25">
      <c r="A30" s="18">
        <v>64</v>
      </c>
      <c r="B30" s="22" t="s">
        <v>153</v>
      </c>
      <c r="C30" s="23">
        <v>20.852827550000001</v>
      </c>
      <c r="D30">
        <f t="shared" si="0"/>
        <v>20852827.550000001</v>
      </c>
    </row>
    <row r="31" spans="1:4" x14ac:dyDescent="0.25">
      <c r="A31" s="18">
        <v>73</v>
      </c>
      <c r="B31" s="22" t="s">
        <v>145</v>
      </c>
      <c r="C31" s="23">
        <v>53.601233780000001</v>
      </c>
      <c r="D31">
        <f t="shared" ref="D31:D37" si="1">1000000*C31</f>
        <v>53601233.780000001</v>
      </c>
    </row>
    <row r="32" spans="1:4" x14ac:dyDescent="0.25">
      <c r="A32" s="18">
        <v>74</v>
      </c>
      <c r="B32" s="22" t="s">
        <v>154</v>
      </c>
      <c r="C32" s="23">
        <v>109.47762586000002</v>
      </c>
      <c r="D32">
        <f t="shared" si="1"/>
        <v>109477625.86000001</v>
      </c>
    </row>
    <row r="33" spans="1:85" x14ac:dyDescent="0.25">
      <c r="A33" s="18">
        <v>76</v>
      </c>
      <c r="B33" s="22" t="s">
        <v>155</v>
      </c>
      <c r="C33" s="23">
        <v>105.45837216000001</v>
      </c>
      <c r="D33">
        <f t="shared" si="1"/>
        <v>105458372.16000001</v>
      </c>
    </row>
    <row r="34" spans="1:85" x14ac:dyDescent="0.25">
      <c r="A34" s="18">
        <v>77</v>
      </c>
      <c r="B34" s="22" t="s">
        <v>148</v>
      </c>
      <c r="C34" s="23">
        <v>31.07631057</v>
      </c>
      <c r="D34">
        <f t="shared" si="1"/>
        <v>31076310.57</v>
      </c>
    </row>
    <row r="35" spans="1:85" x14ac:dyDescent="0.25">
      <c r="A35" s="18">
        <v>78</v>
      </c>
      <c r="B35" s="22" t="s">
        <v>156</v>
      </c>
      <c r="C35" s="23">
        <v>29.300516120000001</v>
      </c>
      <c r="D35">
        <f t="shared" si="1"/>
        <v>29300516.120000001</v>
      </c>
    </row>
    <row r="36" spans="1:85" s="29" customFormat="1" ht="13" x14ac:dyDescent="0.3">
      <c r="A36" s="18">
        <v>80</v>
      </c>
      <c r="B36" s="26" t="s">
        <v>157</v>
      </c>
      <c r="C36" s="28">
        <v>2695.2840248000002</v>
      </c>
      <c r="D36">
        <f t="shared" si="1"/>
        <v>2695284024.8000002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</row>
    <row r="37" spans="1:85" x14ac:dyDescent="0.25">
      <c r="A37" s="18">
        <v>81</v>
      </c>
      <c r="B37" s="27" t="s">
        <v>158</v>
      </c>
      <c r="C37" s="28">
        <v>1994.0224026300002</v>
      </c>
      <c r="D37">
        <f t="shared" si="1"/>
        <v>1994022402.6300001</v>
      </c>
    </row>
    <row r="39" spans="1:85" x14ac:dyDescent="0.25">
      <c r="C39" s="20"/>
    </row>
    <row r="42" spans="1:85" ht="24" customHeight="1" x14ac:dyDescent="0.25">
      <c r="B42" s="30"/>
    </row>
    <row r="43" spans="1:85" x14ac:dyDescent="0.25">
      <c r="C43" s="31" t="s">
        <v>131</v>
      </c>
      <c r="V43" s="31" t="s">
        <v>152</v>
      </c>
      <c r="W43" s="31" t="s">
        <v>153</v>
      </c>
      <c r="X43" s="31" t="s">
        <v>145</v>
      </c>
      <c r="Y43" s="31" t="s">
        <v>154</v>
      </c>
      <c r="Z43" s="31" t="s">
        <v>155</v>
      </c>
      <c r="AA43" s="31" t="s">
        <v>148</v>
      </c>
      <c r="AB43" s="31" t="s">
        <v>156</v>
      </c>
    </row>
    <row r="44" spans="1:85" ht="23.25" customHeight="1" x14ac:dyDescent="0.25">
      <c r="B44" s="32" t="e">
        <f>#REF!</f>
        <v>#REF!</v>
      </c>
      <c r="C44" s="33" t="e">
        <f>#REF!</f>
        <v>#REF!</v>
      </c>
      <c r="V44" s="33" t="e">
        <f>#REF!</f>
        <v>#REF!</v>
      </c>
      <c r="W44" s="33" t="e">
        <f>#REF!</f>
        <v>#REF!</v>
      </c>
      <c r="X44" s="33" t="e">
        <f>#REF!</f>
        <v>#REF!</v>
      </c>
      <c r="Y44" s="33" t="e">
        <f>#REF!</f>
        <v>#REF!</v>
      </c>
      <c r="Z44" s="33" t="e">
        <f>#REF!</f>
        <v>#REF!</v>
      </c>
      <c r="AA44" s="33" t="e">
        <f>#REF!</f>
        <v>#REF!</v>
      </c>
      <c r="AB44" s="33" t="e">
        <f>#REF!</f>
        <v>#REF!</v>
      </c>
    </row>
    <row r="45" spans="1:85" ht="23.25" customHeight="1" x14ac:dyDescent="0.25">
      <c r="B45" s="32" t="e">
        <f>#REF!</f>
        <v>#REF!</v>
      </c>
      <c r="C45" s="33" t="e">
        <f>#REF!</f>
        <v>#REF!</v>
      </c>
      <c r="V45" s="33" t="e">
        <f>#REF!</f>
        <v>#REF!</v>
      </c>
      <c r="W45" s="33" t="e">
        <f>#REF!</f>
        <v>#REF!</v>
      </c>
      <c r="X45" s="33" t="e">
        <f>#REF!</f>
        <v>#REF!</v>
      </c>
      <c r="Y45" s="33" t="e">
        <f>#REF!</f>
        <v>#REF!</v>
      </c>
      <c r="Z45" s="33" t="e">
        <f>#REF!</f>
        <v>#REF!</v>
      </c>
      <c r="AA45" s="33" t="e">
        <f>#REF!</f>
        <v>#REF!</v>
      </c>
      <c r="AB45" s="33" t="e">
        <f>#REF!</f>
        <v>#REF!</v>
      </c>
    </row>
    <row r="46" spans="1:85" ht="23.25" customHeight="1" x14ac:dyDescent="0.25">
      <c r="B46" s="32"/>
      <c r="C46" s="33"/>
      <c r="V46" s="33"/>
      <c r="W46" s="33"/>
      <c r="X46" s="33"/>
      <c r="Y46" s="33"/>
      <c r="Z46" s="33"/>
      <c r="AA46" s="33"/>
      <c r="AB46" s="33"/>
    </row>
    <row r="47" spans="1:85" ht="23.25" customHeight="1" x14ac:dyDescent="0.25">
      <c r="B47" s="32" t="str">
        <f>C4</f>
        <v>Losses 17/18 ($Million)</v>
      </c>
      <c r="C47" s="33">
        <f>$C$10</f>
        <v>131.51417463999999</v>
      </c>
      <c r="V47" s="33">
        <f>$C$29</f>
        <v>27.496648160000003</v>
      </c>
      <c r="W47" s="33">
        <f>$C$30</f>
        <v>20.852827550000001</v>
      </c>
      <c r="X47" s="33">
        <f>$C$31</f>
        <v>53.601233780000001</v>
      </c>
      <c r="Y47" s="33">
        <f>$C$32</f>
        <v>109.47762586000002</v>
      </c>
      <c r="Z47" s="33">
        <f>$C$33</f>
        <v>105.45837216000001</v>
      </c>
      <c r="AA47" s="33">
        <f>$C$34</f>
        <v>31.07631057</v>
      </c>
      <c r="AB47" s="33">
        <f>$C$35</f>
        <v>29.300516120000001</v>
      </c>
    </row>
    <row r="48" spans="1:85" ht="23.25" customHeight="1" x14ac:dyDescent="0.25">
      <c r="B48" s="32">
        <f>H4</f>
        <v>0</v>
      </c>
      <c r="C48" s="33">
        <f>$H$10</f>
        <v>0</v>
      </c>
      <c r="V48" s="33">
        <f>$H$29</f>
        <v>0</v>
      </c>
      <c r="W48" s="33">
        <f>$H$30</f>
        <v>0</v>
      </c>
      <c r="X48" s="33">
        <f>$H$31</f>
        <v>0</v>
      </c>
      <c r="Y48" s="33">
        <f>$H$32</f>
        <v>0</v>
      </c>
      <c r="Z48" s="33">
        <f>$H$33</f>
        <v>0</v>
      </c>
      <c r="AA48" s="33">
        <f>$H$34</f>
        <v>0</v>
      </c>
      <c r="AB48" s="33">
        <f>$H$35</f>
        <v>0</v>
      </c>
    </row>
    <row r="49" spans="2:28" ht="23.25" customHeight="1" x14ac:dyDescent="0.25">
      <c r="B49" s="32">
        <f>K4</f>
        <v>0</v>
      </c>
      <c r="C49" s="33">
        <f>$K$10</f>
        <v>0</v>
      </c>
      <c r="V49" s="33">
        <f>$K$29</f>
        <v>0</v>
      </c>
      <c r="W49" s="33">
        <f>$K$30</f>
        <v>0</v>
      </c>
      <c r="X49" s="33">
        <f>$K$31</f>
        <v>0</v>
      </c>
      <c r="Y49" s="33">
        <f>$K$32</f>
        <v>0</v>
      </c>
      <c r="Z49" s="33">
        <f>$K$33</f>
        <v>0</v>
      </c>
      <c r="AA49" s="33">
        <f>$K$34</f>
        <v>0</v>
      </c>
      <c r="AB49" s="33">
        <f>$K$35</f>
        <v>0</v>
      </c>
    </row>
    <row r="50" spans="2:28" x14ac:dyDescent="0.25">
      <c r="B50" s="32">
        <f>M4</f>
        <v>0</v>
      </c>
      <c r="C50" s="33">
        <f>$M$10</f>
        <v>0</v>
      </c>
      <c r="V50" s="33">
        <f>$M$29</f>
        <v>0</v>
      </c>
      <c r="W50" s="33">
        <f>$M$30</f>
        <v>0</v>
      </c>
      <c r="X50" s="33">
        <f>$M$31</f>
        <v>0</v>
      </c>
      <c r="Y50" s="33">
        <f>$M$32</f>
        <v>0</v>
      </c>
      <c r="Z50" s="33">
        <f>$M$33</f>
        <v>0</v>
      </c>
      <c r="AA50" s="33">
        <f>$M$34</f>
        <v>0</v>
      </c>
      <c r="AB50" s="33">
        <f>$M$35</f>
        <v>0</v>
      </c>
    </row>
    <row r="51" spans="2:28" x14ac:dyDescent="0.25">
      <c r="B51" s="32">
        <f>N4</f>
        <v>0</v>
      </c>
      <c r="C51" s="33">
        <f>$N$10</f>
        <v>0</v>
      </c>
      <c r="V51" s="33">
        <f>$N$29</f>
        <v>0</v>
      </c>
      <c r="W51" s="33">
        <f>$N$30</f>
        <v>0</v>
      </c>
      <c r="X51" s="33">
        <f>$N$31</f>
        <v>0</v>
      </c>
      <c r="Y51" s="33">
        <f>$N$32</f>
        <v>0</v>
      </c>
      <c r="Z51" s="33">
        <f>$N$33</f>
        <v>0</v>
      </c>
      <c r="AA51" s="33">
        <f>$N$34</f>
        <v>0</v>
      </c>
      <c r="AB51" s="33">
        <f>$N$35</f>
        <v>0</v>
      </c>
    </row>
    <row r="52" spans="2:28" x14ac:dyDescent="0.25">
      <c r="B52"/>
      <c r="C52"/>
    </row>
    <row r="53" spans="2:28" x14ac:dyDescent="0.25">
      <c r="B53"/>
      <c r="C53"/>
    </row>
    <row r="54" spans="2:28" x14ac:dyDescent="0.25">
      <c r="B54"/>
      <c r="C54"/>
    </row>
    <row r="55" spans="2:28" x14ac:dyDescent="0.25">
      <c r="B55"/>
      <c r="C55"/>
    </row>
    <row r="56" spans="2:28" ht="15.75" customHeight="1" x14ac:dyDescent="0.25">
      <c r="B56"/>
      <c r="C56"/>
    </row>
    <row r="57" spans="2:28" x14ac:dyDescent="0.25">
      <c r="B57"/>
      <c r="C57"/>
    </row>
    <row r="58" spans="2:28" x14ac:dyDescent="0.25">
      <c r="B58"/>
      <c r="C58"/>
    </row>
    <row r="59" spans="2:28" x14ac:dyDescent="0.25">
      <c r="B59"/>
      <c r="C59"/>
    </row>
    <row r="60" spans="2:28" x14ac:dyDescent="0.25">
      <c r="B60"/>
      <c r="C60"/>
    </row>
    <row r="61" spans="2:28" x14ac:dyDescent="0.25">
      <c r="B61"/>
      <c r="C61"/>
    </row>
    <row r="62" spans="2:28" x14ac:dyDescent="0.25">
      <c r="B62"/>
      <c r="C62"/>
    </row>
    <row r="63" spans="2:28" x14ac:dyDescent="0.25">
      <c r="B63"/>
      <c r="C63"/>
    </row>
    <row r="64" spans="2:28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</sheetData>
  <pageMargins left="0.75" right="0.75" top="0.52" bottom="0.46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7"/>
  <sheetViews>
    <sheetView workbookViewId="0">
      <selection activeCell="J2" sqref="J2"/>
    </sheetView>
  </sheetViews>
  <sheetFormatPr defaultRowHeight="12.5" x14ac:dyDescent="0.25"/>
  <cols>
    <col min="1" max="1" width="37.6328125" customWidth="1"/>
    <col min="3" max="4" width="19.7265625" bestFit="1" customWidth="1"/>
    <col min="5" max="8" width="16.7265625" bestFit="1" customWidth="1"/>
    <col min="9" max="9" width="16.26953125" customWidth="1"/>
  </cols>
  <sheetData>
    <row r="1" spans="1:9" s="1" customFormat="1" ht="11.5" x14ac:dyDescent="0.25"/>
    <row r="2" spans="1:9" s="1" customFormat="1" ht="11.5" x14ac:dyDescent="0.25"/>
    <row r="3" spans="1:9" s="1" customFormat="1" ht="11.5" x14ac:dyDescent="0.25"/>
    <row r="4" spans="1:9" s="1" customFormat="1" ht="11.5" x14ac:dyDescent="0.25"/>
    <row r="5" spans="1:9" s="1" customFormat="1" ht="11.5" x14ac:dyDescent="0.25"/>
    <row r="6" spans="1:9" s="1" customFormat="1" ht="11.5" x14ac:dyDescent="0.25"/>
    <row r="7" spans="1:9" ht="31.5" customHeight="1" x14ac:dyDescent="0.5">
      <c r="A7" s="2" t="s">
        <v>0</v>
      </c>
    </row>
    <row r="8" spans="1:9" ht="15.75" customHeight="1" x14ac:dyDescent="0.5">
      <c r="A8" s="2"/>
    </row>
    <row r="9" spans="1:9" s="1" customFormat="1" ht="29.25" customHeight="1" x14ac:dyDescent="0.25">
      <c r="A9" s="3" t="s">
        <v>1</v>
      </c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</row>
    <row r="10" spans="1:9" x14ac:dyDescent="0.25">
      <c r="A10" s="1" t="s">
        <v>174</v>
      </c>
      <c r="B10" s="1" t="s">
        <v>10</v>
      </c>
      <c r="C10" s="5">
        <v>58356211.419999994</v>
      </c>
      <c r="D10" s="5">
        <v>57804745.479999997</v>
      </c>
      <c r="E10" s="5">
        <v>55261443.420000002</v>
      </c>
      <c r="F10" s="5">
        <v>55019402.309999995</v>
      </c>
      <c r="G10" s="5">
        <v>54512648.719999999</v>
      </c>
      <c r="H10" s="5">
        <v>55979946.780000009</v>
      </c>
      <c r="I10" s="5">
        <v>55820854.07</v>
      </c>
    </row>
    <row r="11" spans="1:9" x14ac:dyDescent="0.25">
      <c r="A11" s="1" t="s">
        <v>191</v>
      </c>
      <c r="B11" s="1" t="s">
        <v>10</v>
      </c>
      <c r="C11" s="5">
        <v>18161762.82</v>
      </c>
      <c r="D11" s="5">
        <v>18137210.890000001</v>
      </c>
      <c r="E11" s="5">
        <v>15823311.670000002</v>
      </c>
      <c r="F11" s="5">
        <v>15788451.25</v>
      </c>
      <c r="G11" s="5">
        <v>15813241.530000001</v>
      </c>
      <c r="H11" s="5">
        <v>13615020.660000004</v>
      </c>
      <c r="I11" s="5">
        <v>14710079.109999999</v>
      </c>
    </row>
    <row r="12" spans="1:9" x14ac:dyDescent="0.25">
      <c r="A12" s="1" t="s">
        <v>171</v>
      </c>
      <c r="B12" s="1" t="s">
        <v>10</v>
      </c>
      <c r="C12" s="5">
        <v>20272378.779999997</v>
      </c>
      <c r="D12" s="5">
        <v>20182384.370000001</v>
      </c>
      <c r="E12" s="5">
        <v>19132153.5</v>
      </c>
      <c r="F12" s="5">
        <v>19414918.539999999</v>
      </c>
      <c r="G12" s="5">
        <v>20957038.260000002</v>
      </c>
      <c r="H12" s="5">
        <v>19997261.390000004</v>
      </c>
      <c r="I12" s="5">
        <v>19330775.500000004</v>
      </c>
    </row>
    <row r="13" spans="1:9" x14ac:dyDescent="0.25">
      <c r="A13" s="1" t="s">
        <v>184</v>
      </c>
      <c r="B13" s="1" t="s">
        <v>10</v>
      </c>
      <c r="C13" s="5">
        <v>139385098.31999999</v>
      </c>
      <c r="D13" s="5">
        <v>145619089.80000001</v>
      </c>
      <c r="E13" s="5">
        <v>137637439.13</v>
      </c>
      <c r="F13" s="5">
        <v>138542665.59</v>
      </c>
      <c r="G13" s="5">
        <v>141609226.77000001</v>
      </c>
      <c r="H13" s="5">
        <v>143045743.47999999</v>
      </c>
      <c r="I13" s="5">
        <v>134141671.84999999</v>
      </c>
    </row>
    <row r="14" spans="1:9" x14ac:dyDescent="0.25">
      <c r="A14" s="1" t="s">
        <v>193</v>
      </c>
      <c r="B14" s="1" t="s">
        <v>10</v>
      </c>
      <c r="C14" s="5">
        <v>20768966.52</v>
      </c>
      <c r="D14" s="5">
        <v>21875156.159999996</v>
      </c>
      <c r="E14" s="5">
        <v>20595653.84</v>
      </c>
      <c r="F14" s="5">
        <v>21217863.099999998</v>
      </c>
      <c r="G14" s="5">
        <v>23259238.899999999</v>
      </c>
      <c r="H14" s="5">
        <v>25041008.449999996</v>
      </c>
      <c r="I14" s="5">
        <v>27045323.57</v>
      </c>
    </row>
    <row r="15" spans="1:9" x14ac:dyDescent="0.25">
      <c r="A15" s="1" t="s">
        <v>182</v>
      </c>
      <c r="B15" s="1" t="s">
        <v>10</v>
      </c>
      <c r="C15" s="5">
        <v>124027120.08</v>
      </c>
      <c r="D15" s="5">
        <v>125835347.02000001</v>
      </c>
      <c r="E15" s="5">
        <v>114485606.97</v>
      </c>
      <c r="F15" s="5">
        <v>113243208.09999999</v>
      </c>
      <c r="G15" s="5">
        <v>119384478.72</v>
      </c>
      <c r="H15" s="5">
        <v>124817967.32999998</v>
      </c>
      <c r="I15" s="5">
        <v>127093891.89</v>
      </c>
    </row>
    <row r="16" spans="1:9" x14ac:dyDescent="0.25">
      <c r="A16" s="1" t="s">
        <v>170</v>
      </c>
      <c r="B16" s="1" t="s">
        <v>10</v>
      </c>
      <c r="C16" s="5">
        <v>89028981.750000015</v>
      </c>
      <c r="D16" s="5">
        <v>89265723.150000006</v>
      </c>
      <c r="E16" s="5">
        <v>82386001.170000002</v>
      </c>
      <c r="F16" s="5">
        <v>82359807.150000006</v>
      </c>
      <c r="G16" s="5">
        <v>83857397.070000008</v>
      </c>
      <c r="H16" s="5">
        <v>84324281.520000011</v>
      </c>
      <c r="I16" s="5">
        <v>81112259.789999992</v>
      </c>
    </row>
    <row r="17" spans="1:9" x14ac:dyDescent="0.25">
      <c r="A17" s="1" t="s">
        <v>181</v>
      </c>
      <c r="B17" s="1" t="s">
        <v>10</v>
      </c>
      <c r="C17" s="5">
        <v>69950584.459999993</v>
      </c>
      <c r="D17" s="5">
        <v>71286100.349999994</v>
      </c>
      <c r="E17" s="5">
        <v>62225277.189999998</v>
      </c>
      <c r="F17" s="5">
        <v>60249332.640000001</v>
      </c>
      <c r="G17" s="5">
        <v>62065687.290000007</v>
      </c>
      <c r="H17" s="5">
        <v>62900685.339999996</v>
      </c>
      <c r="I17" s="5">
        <v>62408098.640000008</v>
      </c>
    </row>
    <row r="18" spans="1:9" x14ac:dyDescent="0.25">
      <c r="A18" s="1" t="s">
        <v>190</v>
      </c>
      <c r="B18" s="1" t="s">
        <v>10</v>
      </c>
      <c r="C18" s="5">
        <v>75772778.800000012</v>
      </c>
      <c r="D18" s="5">
        <v>74342426.780000001</v>
      </c>
      <c r="E18" s="5">
        <v>71085293.039999992</v>
      </c>
      <c r="F18" s="5">
        <v>72059137.189999998</v>
      </c>
      <c r="G18" s="5">
        <v>73555920.900000006</v>
      </c>
      <c r="H18" s="5">
        <v>76214352.310000002</v>
      </c>
      <c r="I18" s="5">
        <v>76259820.189999998</v>
      </c>
    </row>
    <row r="19" spans="1:9" x14ac:dyDescent="0.25">
      <c r="A19" s="1" t="s">
        <v>180</v>
      </c>
      <c r="B19" s="1" t="s">
        <v>10</v>
      </c>
      <c r="C19" s="5">
        <v>117262476.71999998</v>
      </c>
      <c r="D19" s="5">
        <v>117556980.97999999</v>
      </c>
      <c r="E19" s="5">
        <v>109299013.48</v>
      </c>
      <c r="F19" s="5">
        <v>110134642.60999998</v>
      </c>
      <c r="G19" s="5">
        <v>117004770.07000001</v>
      </c>
      <c r="H19" s="5">
        <v>118836649.17999999</v>
      </c>
      <c r="I19" s="5">
        <v>118190093.03</v>
      </c>
    </row>
    <row r="20" spans="1:9" x14ac:dyDescent="0.25">
      <c r="A20" s="1" t="s">
        <v>185</v>
      </c>
      <c r="B20" s="1" t="s">
        <v>10</v>
      </c>
      <c r="C20" s="5">
        <v>51364711.590000004</v>
      </c>
      <c r="D20" s="5">
        <v>52632388.380000003</v>
      </c>
      <c r="E20" s="5">
        <v>47861113.630000003</v>
      </c>
      <c r="F20" s="5">
        <v>47196551.189999998</v>
      </c>
      <c r="G20" s="5">
        <v>46430981.960000001</v>
      </c>
      <c r="H20" s="5">
        <v>46829609.25</v>
      </c>
      <c r="I20" s="5">
        <v>46908518.850000001</v>
      </c>
    </row>
    <row r="21" spans="1:9" x14ac:dyDescent="0.25">
      <c r="A21" s="1" t="s">
        <v>183</v>
      </c>
      <c r="B21" s="1" t="s">
        <v>10</v>
      </c>
      <c r="C21" s="5">
        <v>102718846.47999999</v>
      </c>
      <c r="D21" s="5">
        <v>103993534.42999998</v>
      </c>
      <c r="E21" s="5">
        <v>98760072.209999993</v>
      </c>
      <c r="F21" s="5">
        <v>101822277.67999999</v>
      </c>
      <c r="G21" s="5">
        <v>104943985.94999999</v>
      </c>
      <c r="H21" s="5">
        <v>106043755.03</v>
      </c>
      <c r="I21" s="5">
        <v>105766409.57000001</v>
      </c>
    </row>
    <row r="22" spans="1:9" x14ac:dyDescent="0.25">
      <c r="A22" s="1" t="s">
        <v>179</v>
      </c>
      <c r="B22" s="1" t="s">
        <v>10</v>
      </c>
      <c r="C22" s="5">
        <v>86304046.999999985</v>
      </c>
      <c r="D22" s="5">
        <v>86504008.269999996</v>
      </c>
      <c r="E22" s="5">
        <v>78986274.549999997</v>
      </c>
      <c r="F22" s="5">
        <v>79825384.390000001</v>
      </c>
      <c r="G22" s="5">
        <v>81509892.750000015</v>
      </c>
      <c r="H22" s="5">
        <v>83473105.910000011</v>
      </c>
      <c r="I22" s="5">
        <v>83016928.479999989</v>
      </c>
    </row>
    <row r="23" spans="1:9" x14ac:dyDescent="0.25">
      <c r="A23" s="1" t="s">
        <v>176</v>
      </c>
      <c r="B23" s="1" t="s">
        <v>10</v>
      </c>
      <c r="C23" s="5">
        <v>84037698.459999993</v>
      </c>
      <c r="D23" s="5">
        <v>85588265.069999993</v>
      </c>
      <c r="E23" s="5">
        <v>74895446.680000007</v>
      </c>
      <c r="F23" s="5">
        <v>74200233.900000006</v>
      </c>
      <c r="G23" s="5">
        <v>73362492.120000005</v>
      </c>
      <c r="H23" s="5">
        <v>73822339.930000007</v>
      </c>
      <c r="I23" s="5">
        <v>75061924.489999995</v>
      </c>
    </row>
    <row r="24" spans="1:9" x14ac:dyDescent="0.25">
      <c r="A24" s="1" t="s">
        <v>173</v>
      </c>
      <c r="B24" s="1" t="s">
        <v>10</v>
      </c>
      <c r="C24" s="5">
        <v>65263769.540000007</v>
      </c>
      <c r="D24" s="5">
        <v>65318584.659999996</v>
      </c>
      <c r="E24" s="5">
        <v>58313226.929999992</v>
      </c>
      <c r="F24" s="5">
        <v>55677479.580000006</v>
      </c>
      <c r="G24" s="5">
        <v>56406754.759999998</v>
      </c>
      <c r="H24" s="5">
        <v>56271032.239999995</v>
      </c>
      <c r="I24" s="5">
        <v>54170062.460000001</v>
      </c>
    </row>
    <row r="25" spans="1:9" x14ac:dyDescent="0.25">
      <c r="A25" s="1" t="s">
        <v>188</v>
      </c>
      <c r="B25" s="1" t="s">
        <v>10</v>
      </c>
      <c r="C25" s="5">
        <v>56630431.919999987</v>
      </c>
      <c r="D25" s="5">
        <v>56099418.109999992</v>
      </c>
      <c r="E25" s="5">
        <v>52788996.000000007</v>
      </c>
      <c r="F25" s="5">
        <v>52905865.710000001</v>
      </c>
      <c r="G25" s="5">
        <v>52994016.090000004</v>
      </c>
      <c r="H25" s="5">
        <v>53735025.139999993</v>
      </c>
      <c r="I25" s="5">
        <v>54068510.530000009</v>
      </c>
    </row>
    <row r="26" spans="1:9" x14ac:dyDescent="0.25">
      <c r="A26" s="1" t="s">
        <v>175</v>
      </c>
      <c r="B26" s="1" t="s">
        <v>10</v>
      </c>
      <c r="C26" s="5">
        <v>68684420.189999983</v>
      </c>
      <c r="D26" s="5">
        <v>66782903.160000004</v>
      </c>
      <c r="E26" s="5">
        <v>62415124.119999997</v>
      </c>
      <c r="F26" s="5">
        <v>62294867.290000007</v>
      </c>
      <c r="G26" s="5">
        <v>61694366.5</v>
      </c>
      <c r="H26" s="5">
        <v>65184083.079999998</v>
      </c>
      <c r="I26" s="5">
        <v>65114897.859999992</v>
      </c>
    </row>
    <row r="27" spans="1:9" x14ac:dyDescent="0.25">
      <c r="A27" s="6" t="s">
        <v>168</v>
      </c>
      <c r="B27" s="1" t="s">
        <v>10</v>
      </c>
      <c r="C27" s="5">
        <v>66493684.620000005</v>
      </c>
      <c r="D27" s="5">
        <v>70308561.850000009</v>
      </c>
      <c r="E27" s="5">
        <v>70739983.129999995</v>
      </c>
      <c r="F27" s="5">
        <v>72707033.109999999</v>
      </c>
      <c r="G27" s="5">
        <v>75868075.109999999</v>
      </c>
      <c r="H27" s="5">
        <v>79770052.63000001</v>
      </c>
      <c r="I27" s="5">
        <v>80349220.840000004</v>
      </c>
    </row>
    <row r="28" spans="1:9" x14ac:dyDescent="0.25">
      <c r="A28" s="1" t="s">
        <v>195</v>
      </c>
      <c r="B28" s="1" t="s">
        <v>10</v>
      </c>
      <c r="C28" s="5">
        <v>49346853.599999994</v>
      </c>
      <c r="D28" s="5">
        <v>56522260.260000005</v>
      </c>
      <c r="E28" s="5">
        <v>53565855.910000011</v>
      </c>
      <c r="F28" s="5">
        <v>54211051.129999988</v>
      </c>
      <c r="G28" s="5">
        <v>57349284.439999998</v>
      </c>
      <c r="H28" s="5">
        <v>60035038.009999998</v>
      </c>
      <c r="I28" s="5">
        <v>61157311.670000009</v>
      </c>
    </row>
    <row r="29" spans="1:9" x14ac:dyDescent="0.25">
      <c r="A29" s="1" t="s">
        <v>177</v>
      </c>
      <c r="B29" s="1" t="s">
        <v>10</v>
      </c>
      <c r="C29" s="5">
        <v>122053303.67</v>
      </c>
      <c r="D29" s="5">
        <v>122352426.15000002</v>
      </c>
      <c r="E29" s="5">
        <v>112663385.34999999</v>
      </c>
      <c r="F29" s="5">
        <v>109202526.58</v>
      </c>
      <c r="G29" s="5">
        <v>114356289.27</v>
      </c>
      <c r="H29" s="5">
        <v>111391123.95</v>
      </c>
      <c r="I29" s="5">
        <v>109200787.09999999</v>
      </c>
    </row>
    <row r="30" spans="1:9" x14ac:dyDescent="0.25">
      <c r="A30" s="1" t="s">
        <v>192</v>
      </c>
      <c r="B30" s="1" t="s">
        <v>10</v>
      </c>
      <c r="C30" s="5">
        <v>77097074.930000022</v>
      </c>
      <c r="D30" s="5">
        <v>77910935.199999988</v>
      </c>
      <c r="E30" s="5">
        <v>71499311.560000002</v>
      </c>
      <c r="F30" s="5">
        <v>72123897.079999998</v>
      </c>
      <c r="G30" s="5">
        <v>74747047.290000021</v>
      </c>
      <c r="H30" s="5">
        <v>75401077.510000005</v>
      </c>
      <c r="I30" s="5">
        <v>75679083.210000008</v>
      </c>
    </row>
    <row r="31" spans="1:9" x14ac:dyDescent="0.25">
      <c r="A31" s="1" t="s">
        <v>169</v>
      </c>
      <c r="B31" s="1" t="s">
        <v>10</v>
      </c>
      <c r="C31" s="5">
        <v>69419769.949999988</v>
      </c>
      <c r="D31" s="5">
        <v>69605532.519999996</v>
      </c>
      <c r="E31" s="5">
        <v>63669829.729999997</v>
      </c>
      <c r="F31" s="5">
        <v>63642789.100000001</v>
      </c>
      <c r="G31" s="5">
        <v>63521371.649999999</v>
      </c>
      <c r="H31" s="5">
        <v>63531110.680000007</v>
      </c>
      <c r="I31" s="5">
        <v>61627685.480000004</v>
      </c>
    </row>
    <row r="32" spans="1:9" x14ac:dyDescent="0.25">
      <c r="A32" s="1" t="s">
        <v>196</v>
      </c>
      <c r="B32" s="1" t="s">
        <v>10</v>
      </c>
      <c r="C32" s="5">
        <v>83220508.820000008</v>
      </c>
      <c r="D32" s="5">
        <v>83581310.210000008</v>
      </c>
      <c r="E32" s="5">
        <v>78899226.329999998</v>
      </c>
      <c r="F32" s="5">
        <v>79046839.169999987</v>
      </c>
      <c r="G32" s="5">
        <v>79400240.340000004</v>
      </c>
      <c r="H32" s="5">
        <v>82381143.150000021</v>
      </c>
      <c r="I32" s="5">
        <v>82563313.290000007</v>
      </c>
    </row>
    <row r="33" spans="1:9" x14ac:dyDescent="0.25">
      <c r="A33" s="1"/>
      <c r="B33" s="1"/>
      <c r="C33" s="5"/>
      <c r="D33" s="5"/>
      <c r="E33" s="5"/>
      <c r="F33" s="5"/>
      <c r="G33" s="5"/>
      <c r="H33" s="5"/>
      <c r="I33" s="5"/>
    </row>
    <row r="34" spans="1:9" x14ac:dyDescent="0.25">
      <c r="A34" s="1" t="s">
        <v>178</v>
      </c>
      <c r="B34" s="1" t="s">
        <v>10</v>
      </c>
      <c r="C34" s="5">
        <v>28553964.600000001</v>
      </c>
      <c r="D34" s="5">
        <v>27583235.030000001</v>
      </c>
      <c r="E34" s="5">
        <v>24788263.899999999</v>
      </c>
      <c r="F34" s="5">
        <v>26153986.770000003</v>
      </c>
      <c r="G34" s="5">
        <v>28842530.389999997</v>
      </c>
      <c r="H34" s="5">
        <v>28095943.280000001</v>
      </c>
      <c r="I34" s="5">
        <v>27466983.75</v>
      </c>
    </row>
    <row r="35" spans="1:9" x14ac:dyDescent="0.25">
      <c r="A35" s="1" t="s">
        <v>189</v>
      </c>
      <c r="B35" s="1" t="s">
        <v>10</v>
      </c>
      <c r="C35" s="5">
        <v>22317740.949999999</v>
      </c>
      <c r="D35" s="5">
        <v>23511315.729999997</v>
      </c>
      <c r="E35" s="5">
        <v>21423048.699999999</v>
      </c>
      <c r="F35" s="5">
        <v>21575746.540000003</v>
      </c>
      <c r="G35" s="5">
        <v>23019972.590000004</v>
      </c>
      <c r="H35" s="5">
        <v>23443276.629999999</v>
      </c>
      <c r="I35" s="5">
        <v>23032562.789999999</v>
      </c>
    </row>
    <row r="36" spans="1:9" x14ac:dyDescent="0.25">
      <c r="A36" s="1" t="s">
        <v>172</v>
      </c>
      <c r="B36" s="1" t="s">
        <v>10</v>
      </c>
      <c r="C36" s="5">
        <v>55868897.509999998</v>
      </c>
      <c r="D36" s="5">
        <v>55013142.670000009</v>
      </c>
      <c r="E36" s="5">
        <v>50781660.090000004</v>
      </c>
      <c r="F36" s="5">
        <v>51944253.640000001</v>
      </c>
      <c r="G36" s="5">
        <v>51581759.5</v>
      </c>
      <c r="H36" s="5">
        <v>53182056.729999997</v>
      </c>
      <c r="I36" s="5">
        <v>52884289.659999996</v>
      </c>
    </row>
    <row r="37" spans="1:9" x14ac:dyDescent="0.25">
      <c r="A37" s="1" t="s">
        <v>167</v>
      </c>
      <c r="B37" s="1" t="s">
        <v>10</v>
      </c>
      <c r="C37" s="5">
        <v>109542887.94</v>
      </c>
      <c r="D37" s="5">
        <v>111583555.14</v>
      </c>
      <c r="E37" s="5">
        <v>101000103.43000001</v>
      </c>
      <c r="F37" s="5">
        <v>103500568.12</v>
      </c>
      <c r="G37" s="5">
        <v>109161212.02</v>
      </c>
      <c r="H37" s="5">
        <v>111651602.38999999</v>
      </c>
      <c r="I37" s="5">
        <v>115293165.35999998</v>
      </c>
    </row>
    <row r="38" spans="1:9" x14ac:dyDescent="0.25">
      <c r="A38" s="1" t="s">
        <v>186</v>
      </c>
      <c r="B38" s="1" t="s">
        <v>10</v>
      </c>
      <c r="C38" s="5">
        <v>85988380.86999999</v>
      </c>
      <c r="D38" s="5">
        <v>88533566.150000006</v>
      </c>
      <c r="E38" s="5">
        <v>87822812.060000002</v>
      </c>
      <c r="F38" s="5">
        <v>90342545.319999993</v>
      </c>
      <c r="G38" s="5">
        <v>93116687.859999999</v>
      </c>
      <c r="H38" s="5">
        <v>97384531.849999994</v>
      </c>
      <c r="I38" s="5">
        <v>97761233.600000009</v>
      </c>
    </row>
    <row r="39" spans="1:9" x14ac:dyDescent="0.25">
      <c r="A39" s="1" t="s">
        <v>187</v>
      </c>
      <c r="B39" s="1" t="s">
        <v>10</v>
      </c>
      <c r="C39" s="5">
        <v>31854316.710000001</v>
      </c>
      <c r="D39" s="5">
        <v>31424190.889999993</v>
      </c>
      <c r="E39" s="5">
        <v>29671353.130000003</v>
      </c>
      <c r="F39" s="5">
        <v>30077711.860000003</v>
      </c>
      <c r="G39" s="5">
        <v>31084714.550000001</v>
      </c>
      <c r="H39" s="5">
        <v>32992353.389999997</v>
      </c>
      <c r="I39" s="5">
        <v>30801195.800000008</v>
      </c>
    </row>
    <row r="40" spans="1:9" x14ac:dyDescent="0.25">
      <c r="A40" s="1" t="s">
        <v>194</v>
      </c>
      <c r="B40" s="1" t="s">
        <v>10</v>
      </c>
      <c r="C40" s="5">
        <v>31325668.059999999</v>
      </c>
      <c r="D40" s="5">
        <v>30695265.340000004</v>
      </c>
      <c r="E40" s="5">
        <v>26013535.349999998</v>
      </c>
      <c r="F40" s="5">
        <v>26635127.98</v>
      </c>
      <c r="G40" s="5">
        <v>28786766.799999997</v>
      </c>
      <c r="H40" s="5">
        <v>28793677.629999999</v>
      </c>
      <c r="I40" s="5">
        <v>28850082.090000004</v>
      </c>
    </row>
    <row r="41" spans="1:9" x14ac:dyDescent="0.25">
      <c r="C41" s="5"/>
      <c r="D41" s="5"/>
    </row>
    <row r="43" spans="1:9" ht="13" thickBot="1" x14ac:dyDescent="0.3">
      <c r="C43" s="7">
        <f t="shared" ref="C43:I43" si="0">SUM(C10:C42)</f>
        <v>2081073337.0800002</v>
      </c>
      <c r="D43" s="7">
        <f t="shared" si="0"/>
        <v>2107449564.2000003</v>
      </c>
      <c r="E43" s="7">
        <f t="shared" si="0"/>
        <v>1954489816.1999998</v>
      </c>
      <c r="F43" s="7">
        <f t="shared" si="0"/>
        <v>1963116164.6199994</v>
      </c>
      <c r="G43" s="7">
        <f t="shared" si="0"/>
        <v>2020198090.1699998</v>
      </c>
      <c r="H43" s="7">
        <f t="shared" si="0"/>
        <v>2058184854.8500006</v>
      </c>
      <c r="I43" s="7">
        <f t="shared" si="0"/>
        <v>2046887034.5199995</v>
      </c>
    </row>
    <row r="44" spans="1:9" ht="13" thickTop="1" x14ac:dyDescent="0.25">
      <c r="C44" s="8"/>
      <c r="D44" s="8"/>
      <c r="H44" s="5"/>
      <c r="I44" s="5"/>
    </row>
    <row r="46" spans="1:9" ht="13" x14ac:dyDescent="0.3">
      <c r="A46" s="9" t="s">
        <v>17</v>
      </c>
      <c r="B46" s="10" t="s">
        <v>18</v>
      </c>
    </row>
    <row r="47" spans="1:9" ht="13" x14ac:dyDescent="0.3">
      <c r="A47" s="9"/>
      <c r="B47" s="11" t="s">
        <v>19</v>
      </c>
    </row>
    <row r="48" spans="1:9" x14ac:dyDescent="0.25">
      <c r="B48" s="11" t="s">
        <v>20</v>
      </c>
    </row>
    <row r="49" spans="1:2" x14ac:dyDescent="0.25">
      <c r="B49" s="11" t="s">
        <v>21</v>
      </c>
    </row>
    <row r="50" spans="1:2" ht="13" x14ac:dyDescent="0.3">
      <c r="A50" s="9"/>
      <c r="B50" s="11" t="s">
        <v>22</v>
      </c>
    </row>
    <row r="51" spans="1:2" x14ac:dyDescent="0.25">
      <c r="B51" s="11" t="s">
        <v>23</v>
      </c>
    </row>
    <row r="52" spans="1:2" x14ac:dyDescent="0.25">
      <c r="B52" s="11" t="s">
        <v>24</v>
      </c>
    </row>
    <row r="53" spans="1:2" x14ac:dyDescent="0.25">
      <c r="B53" s="11" t="s">
        <v>25</v>
      </c>
    </row>
    <row r="54" spans="1:2" x14ac:dyDescent="0.25">
      <c r="B54" s="11" t="s">
        <v>26</v>
      </c>
    </row>
    <row r="55" spans="1:2" x14ac:dyDescent="0.25">
      <c r="B55" s="11" t="s">
        <v>27</v>
      </c>
    </row>
    <row r="56" spans="1:2" x14ac:dyDescent="0.25">
      <c r="B56" s="11" t="s">
        <v>28</v>
      </c>
    </row>
    <row r="57" spans="1:2" x14ac:dyDescent="0.25">
      <c r="B57" s="11" t="s">
        <v>29</v>
      </c>
    </row>
  </sheetData>
  <sortState xmlns:xlrd2="http://schemas.microsoft.com/office/spreadsheetml/2017/richdata2" ref="A10:I66">
    <sortCondition ref="A10:A66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9"/>
  <sheetViews>
    <sheetView workbookViewId="0">
      <selection activeCell="J2" sqref="J2"/>
    </sheetView>
  </sheetViews>
  <sheetFormatPr defaultRowHeight="13" x14ac:dyDescent="0.3"/>
  <cols>
    <col min="1" max="1" width="37.6328125" customWidth="1"/>
    <col min="2" max="2" width="15.7265625" style="34" customWidth="1"/>
    <col min="3" max="9" width="16" style="34" customWidth="1"/>
    <col min="10" max="10" width="16" customWidth="1"/>
    <col min="11" max="16" width="16.36328125" customWidth="1"/>
  </cols>
  <sheetData>
    <row r="1" spans="1:9" s="1" customFormat="1" ht="12" x14ac:dyDescent="0.3">
      <c r="B1" s="50"/>
      <c r="C1" s="50"/>
      <c r="D1" s="50"/>
      <c r="E1" s="50"/>
      <c r="F1" s="50"/>
      <c r="G1" s="50"/>
      <c r="H1" s="50"/>
      <c r="I1" s="50"/>
    </row>
    <row r="2" spans="1:9" s="1" customFormat="1" ht="12" x14ac:dyDescent="0.3">
      <c r="B2" s="50"/>
      <c r="C2" s="50"/>
      <c r="D2" s="50"/>
      <c r="E2" s="50"/>
      <c r="F2" s="50"/>
      <c r="G2" s="50"/>
      <c r="H2" s="50"/>
      <c r="I2" s="50"/>
    </row>
    <row r="3" spans="1:9" s="1" customFormat="1" ht="12" x14ac:dyDescent="0.3">
      <c r="B3" s="50"/>
      <c r="C3" s="50"/>
      <c r="D3" s="50"/>
      <c r="E3" s="50"/>
      <c r="F3" s="50"/>
      <c r="G3" s="50"/>
      <c r="H3" s="50"/>
      <c r="I3" s="50"/>
    </row>
    <row r="4" spans="1:9" s="1" customFormat="1" ht="12" x14ac:dyDescent="0.3">
      <c r="B4" s="50"/>
      <c r="C4" s="50"/>
      <c r="D4" s="50"/>
      <c r="E4" s="50"/>
      <c r="F4" s="50"/>
      <c r="G4" s="50"/>
      <c r="H4" s="50"/>
      <c r="I4" s="50"/>
    </row>
    <row r="5" spans="1:9" s="1" customFormat="1" ht="12" x14ac:dyDescent="0.3">
      <c r="B5" s="50"/>
      <c r="C5" s="50"/>
      <c r="D5" s="50"/>
      <c r="E5" s="50"/>
      <c r="F5" s="50"/>
      <c r="G5" s="50"/>
      <c r="H5" s="50"/>
      <c r="I5" s="50"/>
    </row>
    <row r="6" spans="1:9" s="1" customFormat="1" ht="12" x14ac:dyDescent="0.3">
      <c r="B6" s="50"/>
      <c r="C6" s="50"/>
      <c r="D6" s="50"/>
      <c r="E6" s="50"/>
      <c r="F6" s="50"/>
      <c r="G6" s="50"/>
      <c r="H6" s="50"/>
      <c r="I6" s="50"/>
    </row>
    <row r="7" spans="1:9" ht="31.5" customHeight="1" x14ac:dyDescent="0.6">
      <c r="A7" s="2" t="s">
        <v>30</v>
      </c>
      <c r="B7" s="51"/>
      <c r="C7" s="51"/>
      <c r="D7" s="51"/>
      <c r="E7" s="51"/>
      <c r="F7" s="51"/>
      <c r="G7" s="51"/>
      <c r="H7" s="51"/>
    </row>
    <row r="8" spans="1:9" ht="15.75" customHeight="1" x14ac:dyDescent="0.6">
      <c r="A8" s="2"/>
      <c r="B8" s="51"/>
      <c r="C8" s="51"/>
      <c r="D8" s="51"/>
      <c r="E8" s="51"/>
      <c r="F8" s="51"/>
      <c r="G8" s="51"/>
      <c r="H8" s="51"/>
    </row>
    <row r="9" spans="1:9" s="1" customFormat="1" ht="29.25" customHeight="1" x14ac:dyDescent="0.3">
      <c r="A9" s="3" t="s">
        <v>1</v>
      </c>
      <c r="B9" s="52" t="s">
        <v>204</v>
      </c>
      <c r="C9" s="52" t="s">
        <v>203</v>
      </c>
      <c r="D9" s="52" t="s">
        <v>202</v>
      </c>
      <c r="E9" s="52" t="s">
        <v>201</v>
      </c>
      <c r="F9" s="52" t="s">
        <v>200</v>
      </c>
      <c r="G9" s="52" t="s">
        <v>199</v>
      </c>
      <c r="H9" s="52" t="s">
        <v>198</v>
      </c>
      <c r="I9" s="52" t="s">
        <v>197</v>
      </c>
    </row>
    <row r="10" spans="1:9" x14ac:dyDescent="0.3">
      <c r="A10" t="s">
        <v>174</v>
      </c>
      <c r="B10" s="53">
        <v>58117510.730000004</v>
      </c>
      <c r="C10" s="53">
        <v>55081538.690000013</v>
      </c>
      <c r="D10" s="53">
        <v>57387665.809999987</v>
      </c>
      <c r="E10" s="53">
        <v>59939116.160000004</v>
      </c>
      <c r="F10" s="53">
        <v>60403499.060000002</v>
      </c>
      <c r="G10" s="53">
        <v>60421999.760000005</v>
      </c>
      <c r="H10" s="53">
        <v>63037273.530000001</v>
      </c>
      <c r="I10" s="53">
        <v>59644350.219999999</v>
      </c>
    </row>
    <row r="11" spans="1:9" x14ac:dyDescent="0.3">
      <c r="A11" t="s">
        <v>191</v>
      </c>
      <c r="B11" s="53">
        <v>17378541.25</v>
      </c>
      <c r="C11" s="53">
        <v>16034011.639999999</v>
      </c>
      <c r="D11" s="53">
        <v>15311987.070000002</v>
      </c>
      <c r="E11" s="53">
        <v>16306489.770000001</v>
      </c>
      <c r="F11" s="53">
        <v>16924467.559999999</v>
      </c>
      <c r="G11" s="53">
        <v>18503606.449999999</v>
      </c>
      <c r="H11" s="53">
        <v>19428862.329999998</v>
      </c>
      <c r="I11" s="53">
        <v>17709005.829999998</v>
      </c>
    </row>
    <row r="12" spans="1:9" x14ac:dyDescent="0.3">
      <c r="A12" t="s">
        <v>171</v>
      </c>
      <c r="B12" s="53">
        <v>19000095.359999999</v>
      </c>
      <c r="C12" s="53">
        <v>17438200.300000001</v>
      </c>
      <c r="D12" s="53">
        <v>18412867.219999999</v>
      </c>
      <c r="E12" s="53">
        <v>18801217.300000001</v>
      </c>
      <c r="F12" s="53">
        <v>19109279.25</v>
      </c>
      <c r="G12" s="53">
        <v>18946106.969999999</v>
      </c>
      <c r="H12" s="53">
        <v>19561087.069999997</v>
      </c>
      <c r="I12" s="53">
        <v>19047289.219999999</v>
      </c>
    </row>
    <row r="13" spans="1:9" x14ac:dyDescent="0.3">
      <c r="A13" t="s">
        <v>184</v>
      </c>
      <c r="B13" s="53">
        <v>104669952.57000001</v>
      </c>
      <c r="C13" s="53">
        <v>104419134.16</v>
      </c>
      <c r="D13" s="53">
        <v>110253988.32000002</v>
      </c>
      <c r="E13" s="53">
        <v>115621938.30000001</v>
      </c>
      <c r="F13" s="53">
        <v>120814146.26000001</v>
      </c>
      <c r="G13" s="53">
        <v>127884361.60999998</v>
      </c>
      <c r="H13" s="53">
        <v>136447656.70000002</v>
      </c>
      <c r="I13" s="53">
        <v>134961751.90000001</v>
      </c>
    </row>
    <row r="14" spans="1:9" x14ac:dyDescent="0.3">
      <c r="A14" t="s">
        <v>193</v>
      </c>
      <c r="B14" s="53">
        <v>13453068.549999999</v>
      </c>
      <c r="C14" s="53">
        <v>13882782.379999999</v>
      </c>
      <c r="D14" s="53">
        <v>15255355.390000001</v>
      </c>
      <c r="E14" s="53">
        <v>16827452.099999998</v>
      </c>
      <c r="F14" s="53">
        <v>16958489.580000002</v>
      </c>
      <c r="G14" s="53">
        <v>17490941.620000001</v>
      </c>
      <c r="H14" s="53">
        <v>18578403.550000001</v>
      </c>
      <c r="I14" s="53">
        <v>19414136.550000001</v>
      </c>
    </row>
    <row r="15" spans="1:9" x14ac:dyDescent="0.3">
      <c r="A15" t="s">
        <v>182</v>
      </c>
      <c r="B15" s="53">
        <v>98391013.49000001</v>
      </c>
      <c r="C15" s="53">
        <v>99048972.949999988</v>
      </c>
      <c r="D15" s="53">
        <v>103872925.95999999</v>
      </c>
      <c r="E15" s="53">
        <v>107279528.12</v>
      </c>
      <c r="F15" s="53">
        <v>111015117.72</v>
      </c>
      <c r="G15" s="53">
        <v>117281155.68000001</v>
      </c>
      <c r="H15" s="53">
        <v>123318634.84999999</v>
      </c>
      <c r="I15" s="53">
        <v>119231646.81999999</v>
      </c>
    </row>
    <row r="16" spans="1:9" x14ac:dyDescent="0.3">
      <c r="A16" t="s">
        <v>170</v>
      </c>
      <c r="B16" s="53">
        <v>85200825.190000013</v>
      </c>
      <c r="C16" s="53">
        <v>83013875.269999981</v>
      </c>
      <c r="D16" s="53">
        <v>87091622.760000005</v>
      </c>
      <c r="E16" s="53">
        <v>89569723.88000004</v>
      </c>
      <c r="F16" s="53">
        <v>89415047.660000011</v>
      </c>
      <c r="G16" s="53">
        <v>88921321.190000013</v>
      </c>
      <c r="H16" s="53">
        <v>93040648.900000006</v>
      </c>
      <c r="I16" s="53">
        <v>87395139.829999983</v>
      </c>
    </row>
    <row r="17" spans="1:9" x14ac:dyDescent="0.3">
      <c r="A17" t="s">
        <v>181</v>
      </c>
      <c r="B17" s="53">
        <v>64046829.509999998</v>
      </c>
      <c r="C17" s="53">
        <v>61084756.990000002</v>
      </c>
      <c r="D17" s="53">
        <v>62804156.199999996</v>
      </c>
      <c r="E17" s="53">
        <v>64248910.220000006</v>
      </c>
      <c r="F17" s="53">
        <v>68438186.669999987</v>
      </c>
      <c r="G17" s="53">
        <v>71434982.289999992</v>
      </c>
      <c r="H17" s="53">
        <v>73857640.290000007</v>
      </c>
      <c r="I17" s="53">
        <v>68927253.440000013</v>
      </c>
    </row>
    <row r="18" spans="1:9" x14ac:dyDescent="0.3">
      <c r="A18" t="s">
        <v>190</v>
      </c>
      <c r="B18" s="53">
        <v>72425433.230000004</v>
      </c>
      <c r="C18" s="53">
        <v>68154986.609999999</v>
      </c>
      <c r="D18" s="53">
        <v>69309847.700000003</v>
      </c>
      <c r="E18" s="53">
        <v>71019898.640000001</v>
      </c>
      <c r="F18" s="53">
        <v>72604999.929999992</v>
      </c>
      <c r="G18" s="53">
        <v>76981235.420000002</v>
      </c>
      <c r="H18" s="53">
        <v>77655963.100000009</v>
      </c>
      <c r="I18" s="53">
        <v>75278883.129999995</v>
      </c>
    </row>
    <row r="19" spans="1:9" x14ac:dyDescent="0.3">
      <c r="A19" t="s">
        <v>180</v>
      </c>
      <c r="B19" s="53">
        <v>98192822.720000014</v>
      </c>
      <c r="C19" s="53">
        <v>96545264.359999999</v>
      </c>
      <c r="D19" s="53">
        <v>103151432.19</v>
      </c>
      <c r="E19" s="53">
        <v>105913506.12</v>
      </c>
      <c r="F19" s="53">
        <v>110041820.95</v>
      </c>
      <c r="G19" s="53">
        <v>116067556.67</v>
      </c>
      <c r="H19" s="53">
        <v>121121650.63</v>
      </c>
      <c r="I19" s="53">
        <v>114904955.60000001</v>
      </c>
    </row>
    <row r="20" spans="1:9" x14ac:dyDescent="0.3">
      <c r="A20" t="s">
        <v>185</v>
      </c>
      <c r="B20" s="53">
        <v>43577658.289999999</v>
      </c>
      <c r="C20" s="53">
        <v>43055517.870000005</v>
      </c>
      <c r="D20" s="53">
        <v>44925263.060000002</v>
      </c>
      <c r="E20" s="53">
        <v>47972306.659999996</v>
      </c>
      <c r="F20" s="53">
        <v>49439403.600000001</v>
      </c>
      <c r="G20" s="53">
        <v>51310795.770000003</v>
      </c>
      <c r="H20" s="53">
        <v>54156138.189999998</v>
      </c>
      <c r="I20" s="53">
        <v>49836821.549999997</v>
      </c>
    </row>
    <row r="21" spans="1:9" x14ac:dyDescent="0.3">
      <c r="A21" t="s">
        <v>183</v>
      </c>
      <c r="B21" s="53">
        <v>77421307.450000003</v>
      </c>
      <c r="C21" s="53">
        <v>77269209.409999996</v>
      </c>
      <c r="D21" s="53">
        <v>86954461.930000007</v>
      </c>
      <c r="E21" s="53">
        <v>94613700.519999996</v>
      </c>
      <c r="F21" s="53">
        <v>98102742.560000002</v>
      </c>
      <c r="G21" s="53">
        <v>101608645.29000001</v>
      </c>
      <c r="H21" s="53">
        <v>104732267.92000002</v>
      </c>
      <c r="I21" s="53">
        <v>101275032.08999999</v>
      </c>
    </row>
    <row r="22" spans="1:9" x14ac:dyDescent="0.3">
      <c r="A22" t="s">
        <v>179</v>
      </c>
      <c r="B22" s="53">
        <v>82748959.150000006</v>
      </c>
      <c r="C22" s="53">
        <v>79668164.069999993</v>
      </c>
      <c r="D22" s="53">
        <v>82962644.540000007</v>
      </c>
      <c r="E22" s="53">
        <v>85330441.859999999</v>
      </c>
      <c r="F22" s="53">
        <v>87433964.289999992</v>
      </c>
      <c r="G22" s="53">
        <v>88413997.010000005</v>
      </c>
      <c r="H22" s="53">
        <v>90075901.039999992</v>
      </c>
      <c r="I22" s="53">
        <v>85807487.519999996</v>
      </c>
    </row>
    <row r="23" spans="1:9" x14ac:dyDescent="0.3">
      <c r="A23" t="s">
        <v>176</v>
      </c>
      <c r="B23" s="53">
        <v>84467259.310000002</v>
      </c>
      <c r="C23" s="53">
        <v>79908411.680000007</v>
      </c>
      <c r="D23" s="53">
        <v>83720316.159999996</v>
      </c>
      <c r="E23" s="53">
        <v>87180103.829999998</v>
      </c>
      <c r="F23" s="53">
        <v>86393070.109999999</v>
      </c>
      <c r="G23" s="53">
        <v>87506812.959999993</v>
      </c>
      <c r="H23" s="53">
        <v>89194002.010000005</v>
      </c>
      <c r="I23" s="53">
        <v>83282383.700000003</v>
      </c>
    </row>
    <row r="24" spans="1:9" x14ac:dyDescent="0.3">
      <c r="A24" t="s">
        <v>173</v>
      </c>
      <c r="B24" s="53">
        <v>60735137.25</v>
      </c>
      <c r="C24" s="53">
        <v>60411692.890000008</v>
      </c>
      <c r="D24" s="53">
        <v>60271475.539999999</v>
      </c>
      <c r="E24" s="53">
        <v>61637907.040000007</v>
      </c>
      <c r="F24" s="53">
        <v>64227212.990000002</v>
      </c>
      <c r="G24" s="53">
        <v>65247591.939999983</v>
      </c>
      <c r="H24" s="53">
        <v>67188553.179999992</v>
      </c>
      <c r="I24" s="53">
        <v>64835228.330000006</v>
      </c>
    </row>
    <row r="25" spans="1:9" x14ac:dyDescent="0.3">
      <c r="A25" t="s">
        <v>188</v>
      </c>
      <c r="B25" s="53">
        <v>58217999.240000002</v>
      </c>
      <c r="C25" s="53">
        <v>56555305.20000001</v>
      </c>
      <c r="D25" s="53">
        <v>58320305.589999996</v>
      </c>
      <c r="E25" s="53">
        <v>58005668.82</v>
      </c>
      <c r="F25" s="53">
        <v>59468569.54999999</v>
      </c>
      <c r="G25" s="53">
        <v>58100445.75999999</v>
      </c>
      <c r="H25" s="53">
        <v>58794745.230000004</v>
      </c>
      <c r="I25" s="53">
        <v>56179153.680000007</v>
      </c>
    </row>
    <row r="26" spans="1:9" x14ac:dyDescent="0.3">
      <c r="A26" t="s">
        <v>175</v>
      </c>
      <c r="B26" s="53">
        <v>60639465.409999996</v>
      </c>
      <c r="C26" s="53">
        <v>59765106.470000006</v>
      </c>
      <c r="D26" s="53">
        <v>61601373.939999998</v>
      </c>
      <c r="E26" s="53">
        <v>59718732.340000004</v>
      </c>
      <c r="F26" s="53">
        <v>62885693.379999995</v>
      </c>
      <c r="G26" s="53">
        <v>67186595.699999988</v>
      </c>
      <c r="H26" s="53">
        <v>68474847.930000007</v>
      </c>
      <c r="I26" s="53">
        <v>67290864.25999999</v>
      </c>
    </row>
    <row r="27" spans="1:9" x14ac:dyDescent="0.3">
      <c r="A27" t="s">
        <v>168</v>
      </c>
      <c r="B27" s="53">
        <v>69491215.219999999</v>
      </c>
      <c r="C27" s="53">
        <v>66090193.810000002</v>
      </c>
      <c r="D27" s="53">
        <v>68061478.059999987</v>
      </c>
      <c r="E27" s="53">
        <v>70795183.450000018</v>
      </c>
      <c r="F27" s="53">
        <v>72139779.529999986</v>
      </c>
      <c r="G27" s="53">
        <v>71865694.149999991</v>
      </c>
      <c r="H27" s="53">
        <v>69217106.409999996</v>
      </c>
      <c r="I27" s="53">
        <v>65574982.670000002</v>
      </c>
    </row>
    <row r="28" spans="1:9" x14ac:dyDescent="0.3">
      <c r="A28" t="s">
        <v>195</v>
      </c>
      <c r="B28" s="53">
        <v>24347337.170000002</v>
      </c>
      <c r="C28" s="53">
        <v>24981234.989999998</v>
      </c>
      <c r="D28" s="53">
        <v>28059253.25</v>
      </c>
      <c r="E28" s="53">
        <v>31691045.379999999</v>
      </c>
      <c r="F28" s="53">
        <v>36061563.539999999</v>
      </c>
      <c r="G28" s="53">
        <v>38437844.769999996</v>
      </c>
      <c r="H28" s="53">
        <v>42579265.079999998</v>
      </c>
      <c r="I28" s="53">
        <v>44658490.249999993</v>
      </c>
    </row>
    <row r="29" spans="1:9" x14ac:dyDescent="0.3">
      <c r="A29" t="s">
        <v>177</v>
      </c>
      <c r="B29" s="53">
        <v>121110948.14</v>
      </c>
      <c r="C29" s="53">
        <v>116141093.94</v>
      </c>
      <c r="D29" s="53">
        <v>119402401.14000002</v>
      </c>
      <c r="E29" s="53">
        <v>126167612.43999997</v>
      </c>
      <c r="F29" s="53">
        <v>128681581.14000002</v>
      </c>
      <c r="G29" s="53">
        <v>125714693.95000002</v>
      </c>
      <c r="H29" s="53">
        <v>123940166.42999999</v>
      </c>
      <c r="I29" s="53">
        <v>121199336.55999999</v>
      </c>
    </row>
    <row r="30" spans="1:9" x14ac:dyDescent="0.3">
      <c r="A30" t="s">
        <v>192</v>
      </c>
      <c r="B30" s="53">
        <v>74201061.629999995</v>
      </c>
      <c r="C30" s="53">
        <v>72805996.620000005</v>
      </c>
      <c r="D30" s="53">
        <v>73585863.199999988</v>
      </c>
      <c r="E30" s="53">
        <v>75751869.340000018</v>
      </c>
      <c r="F30" s="53">
        <v>76856071.760000005</v>
      </c>
      <c r="G30" s="53">
        <v>76213310.410000011</v>
      </c>
      <c r="H30" s="53">
        <v>79133168.159999996</v>
      </c>
      <c r="I30" s="53">
        <v>75473013.359999999</v>
      </c>
    </row>
    <row r="31" spans="1:9" x14ac:dyDescent="0.3">
      <c r="A31" t="s">
        <v>169</v>
      </c>
      <c r="B31" s="53">
        <v>66984187.440000005</v>
      </c>
      <c r="C31" s="53">
        <v>66016237.569999993</v>
      </c>
      <c r="D31" s="53">
        <v>69678663.660000011</v>
      </c>
      <c r="E31" s="53">
        <v>71182320.910000011</v>
      </c>
      <c r="F31" s="53">
        <v>71842967.569999993</v>
      </c>
      <c r="G31" s="53">
        <v>72193600.810000002</v>
      </c>
      <c r="H31" s="53">
        <v>73372846.900000006</v>
      </c>
      <c r="I31" s="53">
        <v>69372240.879999995</v>
      </c>
    </row>
    <row r="32" spans="1:9" x14ac:dyDescent="0.3">
      <c r="A32" t="s">
        <v>196</v>
      </c>
      <c r="B32" s="53">
        <v>74925524.25999999</v>
      </c>
      <c r="C32" s="53">
        <v>75346498.469999999</v>
      </c>
      <c r="D32" s="53">
        <v>78116777.969999984</v>
      </c>
      <c r="E32" s="53">
        <v>79197566.609999999</v>
      </c>
      <c r="F32" s="53">
        <v>80841170.920000002</v>
      </c>
      <c r="G32" s="53">
        <v>84645644.609999999</v>
      </c>
      <c r="H32" s="53">
        <v>86604558.099999994</v>
      </c>
      <c r="I32" s="53">
        <v>80949275.24000001</v>
      </c>
    </row>
    <row r="33" spans="1:16" x14ac:dyDescent="0.3">
      <c r="A33" t="s">
        <v>205</v>
      </c>
      <c r="B33" s="53">
        <v>10371760.710000001</v>
      </c>
      <c r="C33" s="53">
        <v>9627072.660000002</v>
      </c>
      <c r="D33" s="53">
        <v>10133385.539999999</v>
      </c>
      <c r="E33" s="53">
        <v>10312411.08</v>
      </c>
      <c r="F33" s="53">
        <v>10784377.969999999</v>
      </c>
      <c r="G33" s="53">
        <v>10670820.52</v>
      </c>
      <c r="H33" s="53">
        <v>10884191.609999999</v>
      </c>
      <c r="I33" s="53">
        <v>9953208.6699999981</v>
      </c>
    </row>
    <row r="34" spans="1:16" x14ac:dyDescent="0.3">
      <c r="A34" t="s">
        <v>178</v>
      </c>
      <c r="B34" s="53">
        <v>31145528.669999998</v>
      </c>
      <c r="C34" s="53">
        <v>29821820.640000004</v>
      </c>
      <c r="D34" s="53">
        <v>30918183.82</v>
      </c>
      <c r="E34" s="53">
        <v>30995436.000000004</v>
      </c>
      <c r="F34" s="53">
        <v>31125947.700000003</v>
      </c>
      <c r="G34" s="53">
        <v>30013661.620000001</v>
      </c>
      <c r="H34" s="53">
        <v>29947302.640000001</v>
      </c>
      <c r="I34" s="53">
        <v>28196036.07</v>
      </c>
    </row>
    <row r="35" spans="1:16" x14ac:dyDescent="0.3">
      <c r="A35" t="s">
        <v>189</v>
      </c>
      <c r="B35" s="53">
        <v>22529561.469999999</v>
      </c>
      <c r="C35" s="53">
        <v>21079372.050000004</v>
      </c>
      <c r="D35" s="53">
        <v>21963898.539999999</v>
      </c>
      <c r="E35" s="53">
        <v>22749351.990000002</v>
      </c>
      <c r="F35" s="53">
        <v>23082623.609999996</v>
      </c>
      <c r="G35" s="53">
        <v>23733444.169999998</v>
      </c>
      <c r="H35" s="53">
        <v>23483897.169999998</v>
      </c>
      <c r="I35" s="53">
        <v>22341508.770000003</v>
      </c>
    </row>
    <row r="36" spans="1:16" x14ac:dyDescent="0.3">
      <c r="A36" t="s">
        <v>172</v>
      </c>
      <c r="B36" s="53">
        <v>54775148.929999992</v>
      </c>
      <c r="C36" s="53">
        <v>54101102.040000007</v>
      </c>
      <c r="D36" s="53">
        <v>56297627.899999999</v>
      </c>
      <c r="E36" s="53">
        <v>58110955.689999998</v>
      </c>
      <c r="F36" s="53">
        <v>58659456.439999998</v>
      </c>
      <c r="G36" s="53">
        <v>58629142.629999988</v>
      </c>
      <c r="H36" s="53">
        <v>58709215.800000004</v>
      </c>
      <c r="I36" s="53">
        <v>56107009.560000002</v>
      </c>
    </row>
    <row r="37" spans="1:16" x14ac:dyDescent="0.3">
      <c r="A37" t="s">
        <v>206</v>
      </c>
      <c r="B37" s="53">
        <v>76144619.639999986</v>
      </c>
      <c r="C37" s="53">
        <v>75377775.890000001</v>
      </c>
      <c r="D37" s="53">
        <v>79362126.609999999</v>
      </c>
      <c r="E37" s="53">
        <v>81940218.519999981</v>
      </c>
      <c r="F37" s="53">
        <v>84033308.760000005</v>
      </c>
      <c r="G37" s="53">
        <v>87459035.650000006</v>
      </c>
      <c r="H37" s="53">
        <v>94931183.269999996</v>
      </c>
      <c r="I37" s="53">
        <v>94451837.61999999</v>
      </c>
    </row>
    <row r="38" spans="1:16" x14ac:dyDescent="0.3">
      <c r="A38" t="s">
        <v>186</v>
      </c>
      <c r="B38" s="53">
        <v>57199692.670000002</v>
      </c>
      <c r="C38" s="53">
        <v>59977617.629999995</v>
      </c>
      <c r="D38" s="53">
        <v>63256369.760000005</v>
      </c>
      <c r="E38" s="53">
        <v>67233711.299999997</v>
      </c>
      <c r="F38" s="53">
        <v>70236333.689999998</v>
      </c>
      <c r="G38" s="53">
        <v>74836813.909999996</v>
      </c>
      <c r="H38" s="53">
        <v>79020729.420000002</v>
      </c>
      <c r="I38" s="53">
        <v>81735012.550000012</v>
      </c>
    </row>
    <row r="39" spans="1:16" x14ac:dyDescent="0.3">
      <c r="A39" t="s">
        <v>187</v>
      </c>
      <c r="B39" s="53">
        <v>34064027.840000004</v>
      </c>
      <c r="C39" s="53">
        <v>31892973.650000002</v>
      </c>
      <c r="D39" s="53">
        <v>31018282.320000004</v>
      </c>
      <c r="E39" s="53">
        <v>30883989.129999999</v>
      </c>
      <c r="F39" s="53">
        <v>31709830.040000003</v>
      </c>
      <c r="G39" s="53">
        <v>32052901.41</v>
      </c>
      <c r="H39" s="53">
        <v>33297272.350000005</v>
      </c>
      <c r="I39" s="53">
        <v>31567283.370000001</v>
      </c>
    </row>
    <row r="40" spans="1:16" x14ac:dyDescent="0.3">
      <c r="A40" t="s">
        <v>194</v>
      </c>
      <c r="B40" s="53">
        <v>31346707.750000004</v>
      </c>
      <c r="C40" s="53">
        <v>29760849.640000001</v>
      </c>
      <c r="D40" s="53">
        <v>30952517.290000007</v>
      </c>
      <c r="E40" s="53">
        <v>32118731.880000003</v>
      </c>
      <c r="F40" s="53">
        <v>33374783.080000002</v>
      </c>
      <c r="G40" s="53">
        <v>33870407.93</v>
      </c>
      <c r="H40" s="53">
        <v>34765902</v>
      </c>
      <c r="I40" s="53">
        <v>33368938.350000001</v>
      </c>
    </row>
    <row r="42" spans="1:16" ht="13.5" thickBot="1" x14ac:dyDescent="0.35">
      <c r="I42" s="54">
        <f t="shared" ref="I42:P42" si="0">SUM(I10:I41)</f>
        <v>2039969557.5899994</v>
      </c>
      <c r="J42" s="7">
        <f t="shared" si="0"/>
        <v>0</v>
      </c>
      <c r="K42" s="7">
        <f t="shared" si="0"/>
        <v>0</v>
      </c>
      <c r="L42" s="7">
        <f t="shared" si="0"/>
        <v>0</v>
      </c>
      <c r="M42" s="7">
        <f t="shared" si="0"/>
        <v>0</v>
      </c>
      <c r="N42" s="7">
        <f t="shared" si="0"/>
        <v>0</v>
      </c>
      <c r="O42" s="7">
        <f t="shared" si="0"/>
        <v>0</v>
      </c>
      <c r="P42" s="7">
        <f t="shared" si="0"/>
        <v>0</v>
      </c>
    </row>
    <row r="43" spans="1:16" ht="13.5" thickTop="1" x14ac:dyDescent="0.3">
      <c r="I43" s="55"/>
      <c r="J43" s="8"/>
      <c r="K43" s="8"/>
      <c r="L43" s="8"/>
      <c r="M43" s="8"/>
      <c r="N43" s="8"/>
      <c r="O43" s="8"/>
      <c r="P43" s="8"/>
    </row>
    <row r="45" spans="1:16" x14ac:dyDescent="0.3">
      <c r="A45" s="9" t="s">
        <v>17</v>
      </c>
      <c r="B45" s="56"/>
      <c r="C45" s="56"/>
      <c r="D45" s="56"/>
      <c r="E45" s="56"/>
      <c r="F45" s="56"/>
      <c r="G45" s="56"/>
      <c r="H45" s="56"/>
    </row>
    <row r="46" spans="1:16" x14ac:dyDescent="0.3">
      <c r="A46" s="9"/>
      <c r="B46" s="56"/>
      <c r="C46" s="56"/>
      <c r="D46" s="56"/>
      <c r="E46" s="56"/>
      <c r="F46" s="56"/>
      <c r="G46" s="56"/>
      <c r="H46" s="56"/>
    </row>
    <row r="49" spans="1:8" x14ac:dyDescent="0.3">
      <c r="A49" s="9"/>
      <c r="B49" s="56"/>
      <c r="C49" s="56"/>
      <c r="D49" s="56"/>
      <c r="E49" s="56"/>
      <c r="F49" s="56"/>
      <c r="G49" s="56"/>
      <c r="H49" s="56"/>
    </row>
  </sheetData>
  <sortState xmlns:xlrd2="http://schemas.microsoft.com/office/spreadsheetml/2017/richdata2" ref="A10:J71">
    <sortCondition ref="A10:A71"/>
  </sortState>
  <pageMargins left="0.28000000000000003" right="0.16" top="0.17" bottom="0.16" header="0.17" footer="0.16"/>
  <pageSetup paperSize="9" scale="7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9"/>
  <sheetViews>
    <sheetView workbookViewId="0">
      <pane ySplit="9" topLeftCell="A10" activePane="bottomLeft" state="frozen"/>
      <selection activeCell="J2" sqref="J2"/>
      <selection pane="bottomLeft" activeCell="J2" sqref="J2"/>
    </sheetView>
  </sheetViews>
  <sheetFormatPr defaultRowHeight="12.5" x14ac:dyDescent="0.25"/>
  <cols>
    <col min="1" max="1" width="26.26953125" customWidth="1"/>
    <col min="2" max="4" width="24.36328125" customWidth="1"/>
  </cols>
  <sheetData>
    <row r="1" spans="1:4" s="1" customFormat="1" ht="11.5" x14ac:dyDescent="0.25"/>
    <row r="2" spans="1:4" s="1" customFormat="1" ht="11.5" x14ac:dyDescent="0.25"/>
    <row r="3" spans="1:4" s="1" customFormat="1" ht="11.5" x14ac:dyDescent="0.25"/>
    <row r="4" spans="1:4" s="1" customFormat="1" ht="11.5" x14ac:dyDescent="0.25"/>
    <row r="5" spans="1:4" s="1" customFormat="1" ht="11.5" x14ac:dyDescent="0.25"/>
    <row r="6" spans="1:4" s="1" customFormat="1" ht="11.5" x14ac:dyDescent="0.25"/>
    <row r="7" spans="1:4" s="1" customFormat="1" ht="25" x14ac:dyDescent="0.5">
      <c r="A7" s="2" t="s">
        <v>32</v>
      </c>
    </row>
    <row r="9" spans="1:4" s="1" customFormat="1" ht="29.25" customHeight="1" x14ac:dyDescent="0.25">
      <c r="A9" s="3" t="s">
        <v>1</v>
      </c>
      <c r="B9" s="4" t="s">
        <v>207</v>
      </c>
      <c r="C9" s="4" t="s">
        <v>208</v>
      </c>
      <c r="D9" s="4" t="s">
        <v>204</v>
      </c>
    </row>
    <row r="10" spans="1:4" x14ac:dyDescent="0.25">
      <c r="A10" t="s">
        <v>33</v>
      </c>
      <c r="B10" s="5">
        <v>61924223</v>
      </c>
      <c r="C10" s="5">
        <v>66431141.969999999</v>
      </c>
      <c r="D10" s="5">
        <v>58117510.729999997</v>
      </c>
    </row>
    <row r="11" spans="1:4" x14ac:dyDescent="0.25">
      <c r="A11" t="s">
        <v>34</v>
      </c>
      <c r="B11" s="5">
        <v>19361881</v>
      </c>
      <c r="C11" s="5">
        <v>20575519.25</v>
      </c>
      <c r="D11" s="5">
        <v>17378541.25</v>
      </c>
    </row>
    <row r="12" spans="1:4" x14ac:dyDescent="0.25">
      <c r="A12" t="s">
        <v>35</v>
      </c>
      <c r="B12" s="5">
        <v>20547314</v>
      </c>
      <c r="C12" s="5">
        <v>22427215.100000001</v>
      </c>
      <c r="D12" s="5">
        <v>19000095.359999999</v>
      </c>
    </row>
    <row r="13" spans="1:4" x14ac:dyDescent="0.25">
      <c r="A13" t="s">
        <v>36</v>
      </c>
      <c r="B13" s="5">
        <v>98653062</v>
      </c>
      <c r="C13" s="5">
        <v>111172338.77</v>
      </c>
      <c r="D13" s="5">
        <v>104669952.56999999</v>
      </c>
    </row>
    <row r="14" spans="1:4" x14ac:dyDescent="0.25">
      <c r="A14" t="s">
        <v>37</v>
      </c>
      <c r="B14" s="5">
        <v>12747104</v>
      </c>
      <c r="C14" s="5">
        <v>13351265.67</v>
      </c>
      <c r="D14" s="5">
        <v>13453068.550000001</v>
      </c>
    </row>
    <row r="15" spans="1:4" x14ac:dyDescent="0.25">
      <c r="A15" t="s">
        <v>38</v>
      </c>
      <c r="B15" s="5">
        <v>81383230</v>
      </c>
      <c r="C15" s="5">
        <v>97699672.590000004</v>
      </c>
      <c r="D15" s="5">
        <v>98391013.489999995</v>
      </c>
    </row>
    <row r="16" spans="1:4" x14ac:dyDescent="0.25">
      <c r="A16" t="s">
        <v>39</v>
      </c>
      <c r="B16" s="5">
        <v>89668795</v>
      </c>
      <c r="C16" s="5">
        <v>95458695.969999999</v>
      </c>
      <c r="D16" s="5">
        <v>85200825.189999998</v>
      </c>
    </row>
    <row r="17" spans="1:4" x14ac:dyDescent="0.25">
      <c r="A17" t="s">
        <v>40</v>
      </c>
      <c r="B17" s="5">
        <v>61841398</v>
      </c>
      <c r="C17" s="5">
        <v>67686740.939999998</v>
      </c>
      <c r="D17" s="5">
        <v>64046829.509999998</v>
      </c>
    </row>
    <row r="18" spans="1:4" x14ac:dyDescent="0.25">
      <c r="A18" t="s">
        <v>41</v>
      </c>
      <c r="B18" s="5">
        <v>79090142</v>
      </c>
      <c r="C18" s="5">
        <v>81908938.730000004</v>
      </c>
      <c r="D18" s="5">
        <v>72425433.230000004</v>
      </c>
    </row>
    <row r="19" spans="1:4" x14ac:dyDescent="0.25">
      <c r="A19" t="s">
        <v>42</v>
      </c>
      <c r="B19" s="5">
        <v>102078087</v>
      </c>
      <c r="C19" s="5">
        <v>110477847.48</v>
      </c>
      <c r="D19" s="5">
        <v>98192822.719999999</v>
      </c>
    </row>
    <row r="20" spans="1:4" x14ac:dyDescent="0.25">
      <c r="A20" t="s">
        <v>43</v>
      </c>
      <c r="B20" s="5">
        <v>45893591</v>
      </c>
      <c r="C20" s="5">
        <v>48730202.640000001</v>
      </c>
      <c r="D20" s="5">
        <v>43577658.289999999</v>
      </c>
    </row>
    <row r="21" spans="1:4" x14ac:dyDescent="0.25">
      <c r="A21" t="s">
        <v>44</v>
      </c>
      <c r="B21" s="5">
        <v>76040031</v>
      </c>
      <c r="C21" s="5">
        <v>85539408.280000001</v>
      </c>
      <c r="D21" s="5">
        <v>77421307.450000003</v>
      </c>
    </row>
    <row r="22" spans="1:4" x14ac:dyDescent="0.25">
      <c r="A22" t="s">
        <v>45</v>
      </c>
      <c r="B22" s="5">
        <v>85255921</v>
      </c>
      <c r="C22" s="5">
        <v>93125123.730000004</v>
      </c>
      <c r="D22" s="5">
        <v>82748959.150000006</v>
      </c>
    </row>
    <row r="23" spans="1:4" x14ac:dyDescent="0.25">
      <c r="A23" t="s">
        <v>46</v>
      </c>
      <c r="B23" s="5">
        <v>92597696</v>
      </c>
      <c r="C23" s="5">
        <v>95128644.480000004</v>
      </c>
      <c r="D23" s="5">
        <v>84467259.310000002</v>
      </c>
    </row>
    <row r="24" spans="1:4" x14ac:dyDescent="0.25">
      <c r="A24" t="s">
        <v>47</v>
      </c>
      <c r="B24" s="5">
        <v>59476972</v>
      </c>
      <c r="C24" s="5">
        <v>66239310.719999999</v>
      </c>
      <c r="D24" s="5">
        <v>60735137.25</v>
      </c>
    </row>
    <row r="25" spans="1:4" x14ac:dyDescent="0.25">
      <c r="A25" t="s">
        <v>48</v>
      </c>
      <c r="B25" s="5">
        <v>60443905</v>
      </c>
      <c r="C25" s="5">
        <v>63495014.439999998</v>
      </c>
      <c r="D25" s="5">
        <v>58217999.240000002</v>
      </c>
    </row>
    <row r="26" spans="1:4" x14ac:dyDescent="0.25">
      <c r="A26" t="s">
        <v>49</v>
      </c>
      <c r="B26" s="5">
        <v>61426740</v>
      </c>
      <c r="C26" s="5">
        <v>67762071.709999993</v>
      </c>
      <c r="D26" s="5">
        <v>60639465.409999996</v>
      </c>
    </row>
    <row r="27" spans="1:4" x14ac:dyDescent="0.25">
      <c r="A27" t="s">
        <v>50</v>
      </c>
      <c r="B27" s="5">
        <v>75057332</v>
      </c>
      <c r="C27" s="5">
        <v>79795255.579999998</v>
      </c>
      <c r="D27" s="5">
        <v>69491215.219999999</v>
      </c>
    </row>
    <row r="28" spans="1:4" x14ac:dyDescent="0.25">
      <c r="A28" t="s">
        <v>51</v>
      </c>
      <c r="B28" s="5">
        <v>23860574</v>
      </c>
      <c r="C28" s="5">
        <v>26812417.859999999</v>
      </c>
      <c r="D28" s="5">
        <v>24347337.170000002</v>
      </c>
    </row>
    <row r="29" spans="1:4" x14ac:dyDescent="0.25">
      <c r="A29" t="s">
        <v>52</v>
      </c>
      <c r="B29" s="5">
        <v>123731689</v>
      </c>
      <c r="C29" s="5">
        <v>135214941.72</v>
      </c>
      <c r="D29" s="5">
        <v>121110948.14</v>
      </c>
    </row>
    <row r="30" spans="1:4" x14ac:dyDescent="0.25">
      <c r="A30" t="s">
        <v>53</v>
      </c>
      <c r="B30" s="5">
        <v>78361296</v>
      </c>
      <c r="C30" s="5">
        <v>82931736.269999996</v>
      </c>
      <c r="D30" s="5">
        <v>74201061.629999995</v>
      </c>
    </row>
    <row r="31" spans="1:4" x14ac:dyDescent="0.25">
      <c r="A31" t="s">
        <v>54</v>
      </c>
      <c r="B31" s="5">
        <v>67410967</v>
      </c>
      <c r="C31" s="5">
        <v>72771514.469999999</v>
      </c>
      <c r="D31" s="5">
        <v>66984187.439999998</v>
      </c>
    </row>
    <row r="32" spans="1:4" x14ac:dyDescent="0.25">
      <c r="A32" t="s">
        <v>55</v>
      </c>
      <c r="B32" s="5">
        <v>72624848</v>
      </c>
      <c r="C32" s="5">
        <v>80496730.959999993</v>
      </c>
      <c r="D32" s="5">
        <v>74925524.260000005</v>
      </c>
    </row>
    <row r="33" spans="1:4" x14ac:dyDescent="0.25">
      <c r="A33" t="s">
        <v>56</v>
      </c>
      <c r="B33" s="5">
        <v>11542272</v>
      </c>
      <c r="C33" s="5">
        <v>11814413.880000001</v>
      </c>
      <c r="D33" s="5">
        <v>10371760.710000001</v>
      </c>
    </row>
    <row r="34" spans="1:4" x14ac:dyDescent="0.25">
      <c r="A34" t="s">
        <v>57</v>
      </c>
      <c r="B34" s="5">
        <v>34569402</v>
      </c>
      <c r="C34" s="5">
        <v>35895370.780000001</v>
      </c>
      <c r="D34" s="5">
        <v>31145528.670000002</v>
      </c>
    </row>
    <row r="35" spans="1:4" x14ac:dyDescent="0.25">
      <c r="A35" t="s">
        <v>58</v>
      </c>
      <c r="B35" s="5">
        <v>24527391</v>
      </c>
      <c r="C35" s="5">
        <v>26415200.68</v>
      </c>
      <c r="D35" s="5">
        <v>22529561.469999999</v>
      </c>
    </row>
    <row r="36" spans="1:4" x14ac:dyDescent="0.25">
      <c r="A36" t="s">
        <v>59</v>
      </c>
      <c r="B36" s="5">
        <v>56345872</v>
      </c>
      <c r="C36" s="5">
        <v>57977102.390000001</v>
      </c>
      <c r="D36" s="5">
        <v>54775148.93</v>
      </c>
    </row>
    <row r="37" spans="1:4" x14ac:dyDescent="0.25">
      <c r="A37" t="s">
        <v>60</v>
      </c>
      <c r="B37" s="5">
        <v>78260969</v>
      </c>
      <c r="C37" s="5">
        <v>84436696.510000005</v>
      </c>
      <c r="D37" s="5">
        <v>76144619.640000001</v>
      </c>
    </row>
    <row r="38" spans="1:4" x14ac:dyDescent="0.25">
      <c r="A38" t="s">
        <v>61</v>
      </c>
      <c r="B38" s="5">
        <v>55607134</v>
      </c>
      <c r="C38" s="5">
        <v>60757743.280000001</v>
      </c>
      <c r="D38" s="5">
        <v>57199692.670000002</v>
      </c>
    </row>
    <row r="39" spans="1:4" x14ac:dyDescent="0.25">
      <c r="A39" t="s">
        <v>62</v>
      </c>
      <c r="B39" s="5">
        <v>36386819</v>
      </c>
      <c r="C39" s="5">
        <v>37649552.829999998</v>
      </c>
      <c r="D39" s="5">
        <v>34064027.840000004</v>
      </c>
    </row>
    <row r="40" spans="1:4" x14ac:dyDescent="0.25">
      <c r="A40" t="s">
        <v>63</v>
      </c>
      <c r="B40" s="5">
        <v>31329464</v>
      </c>
      <c r="C40" s="5">
        <v>34363316.490000002</v>
      </c>
      <c r="D40" s="5">
        <v>31346707.75</v>
      </c>
    </row>
    <row r="41" spans="1:4" x14ac:dyDescent="0.25">
      <c r="B41" s="5"/>
      <c r="C41" s="5"/>
      <c r="D41" s="5"/>
    </row>
    <row r="42" spans="1:4" x14ac:dyDescent="0.25">
      <c r="B42" s="5"/>
      <c r="C42" s="5"/>
      <c r="D42" s="5"/>
    </row>
    <row r="43" spans="1:4" x14ac:dyDescent="0.25">
      <c r="B43" s="5"/>
      <c r="C43" s="5"/>
      <c r="D43" s="5"/>
    </row>
    <row r="44" spans="1:4" x14ac:dyDescent="0.25">
      <c r="B44" s="5"/>
      <c r="C44" s="5"/>
      <c r="D44" s="5"/>
    </row>
    <row r="45" spans="1:4" x14ac:dyDescent="0.25">
      <c r="B45" s="5"/>
      <c r="C45" s="5"/>
      <c r="D45" s="5"/>
    </row>
    <row r="46" spans="1:4" x14ac:dyDescent="0.25">
      <c r="B46" s="5"/>
      <c r="C46" s="5"/>
      <c r="D46" s="5"/>
    </row>
    <row r="47" spans="1:4" x14ac:dyDescent="0.25">
      <c r="B47" s="5"/>
      <c r="C47" s="5"/>
      <c r="D47" s="5"/>
    </row>
    <row r="48" spans="1:4" x14ac:dyDescent="0.25">
      <c r="B48" s="5"/>
      <c r="C48" s="5"/>
      <c r="D48" s="5"/>
    </row>
    <row r="49" spans="2:4" x14ac:dyDescent="0.25">
      <c r="B49" s="5"/>
      <c r="C49" s="5"/>
      <c r="D49" s="5"/>
    </row>
    <row r="50" spans="2:4" x14ac:dyDescent="0.25">
      <c r="B50" s="5"/>
      <c r="C50" s="5"/>
      <c r="D50" s="5"/>
    </row>
    <row r="51" spans="2:4" x14ac:dyDescent="0.25">
      <c r="B51" s="5"/>
      <c r="C51" s="5"/>
      <c r="D51" s="5"/>
    </row>
    <row r="52" spans="2:4" x14ac:dyDescent="0.25">
      <c r="B52" s="5"/>
      <c r="C52" s="5"/>
      <c r="D52" s="5"/>
    </row>
    <row r="53" spans="2:4" x14ac:dyDescent="0.25">
      <c r="B53" s="5"/>
      <c r="C53" s="5"/>
      <c r="D53" s="5"/>
    </row>
    <row r="54" spans="2:4" x14ac:dyDescent="0.25">
      <c r="B54" s="5"/>
      <c r="C54" s="5"/>
      <c r="D54" s="5"/>
    </row>
    <row r="55" spans="2:4" x14ac:dyDescent="0.25">
      <c r="B55" s="5"/>
      <c r="C55" s="5"/>
      <c r="D55" s="5"/>
    </row>
    <row r="56" spans="2:4" x14ac:dyDescent="0.25">
      <c r="B56" s="5"/>
      <c r="C56" s="5"/>
      <c r="D56" s="5"/>
    </row>
    <row r="57" spans="2:4" x14ac:dyDescent="0.25">
      <c r="B57" s="5"/>
      <c r="C57" s="5"/>
      <c r="D57" s="5"/>
    </row>
    <row r="58" spans="2:4" x14ac:dyDescent="0.25">
      <c r="B58" s="5"/>
      <c r="C58" s="5"/>
      <c r="D58" s="5"/>
    </row>
    <row r="59" spans="2:4" x14ac:dyDescent="0.25">
      <c r="B59" s="5"/>
      <c r="C59" s="5"/>
      <c r="D59" s="5"/>
    </row>
    <row r="60" spans="2:4" x14ac:dyDescent="0.25">
      <c r="B60" s="5"/>
      <c r="C60" s="5"/>
      <c r="D60" s="5"/>
    </row>
    <row r="61" spans="2:4" x14ac:dyDescent="0.25">
      <c r="B61" s="5"/>
      <c r="C61" s="5"/>
      <c r="D61" s="5"/>
    </row>
    <row r="62" spans="2:4" x14ac:dyDescent="0.25">
      <c r="B62" s="5"/>
      <c r="C62" s="5"/>
      <c r="D62" s="5"/>
    </row>
    <row r="63" spans="2:4" x14ac:dyDescent="0.25">
      <c r="B63" s="5"/>
      <c r="C63" s="5"/>
      <c r="D63" s="5"/>
    </row>
    <row r="64" spans="2:4" x14ac:dyDescent="0.25">
      <c r="B64" s="5"/>
      <c r="C64" s="5"/>
      <c r="D64" s="5"/>
    </row>
    <row r="65" spans="2:5" x14ac:dyDescent="0.25">
      <c r="B65" s="5"/>
      <c r="C65" s="5"/>
      <c r="D65" s="5"/>
    </row>
    <row r="66" spans="2:5" x14ac:dyDescent="0.25">
      <c r="B66" s="5"/>
      <c r="C66" s="5"/>
      <c r="D66" s="5"/>
    </row>
    <row r="68" spans="2:5" ht="13" thickBot="1" x14ac:dyDescent="0.3">
      <c r="B68" s="12">
        <f>SUM(B10:B67)</f>
        <v>1878046121</v>
      </c>
      <c r="C68" s="12">
        <f>SUM(C10:C67)</f>
        <v>2034541146.1700001</v>
      </c>
      <c r="D68" s="12">
        <f>SUM(D10:D67)-D39</f>
        <v>1813257172.4000006</v>
      </c>
      <c r="E68" s="13"/>
    </row>
    <row r="69" spans="2:5" ht="13" thickTop="1" x14ac:dyDescent="0.25"/>
  </sheetData>
  <sortState xmlns:xlrd2="http://schemas.microsoft.com/office/spreadsheetml/2017/richdata2" ref="A13:D72">
    <sortCondition ref="A13:A72"/>
  </sortState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0"/>
  <sheetViews>
    <sheetView workbookViewId="0">
      <selection activeCell="J2" sqref="J2"/>
    </sheetView>
  </sheetViews>
  <sheetFormatPr defaultRowHeight="12.5" x14ac:dyDescent="0.25"/>
  <cols>
    <col min="1" max="1" width="42" customWidth="1"/>
    <col min="2" max="9" width="16.7265625" bestFit="1" customWidth="1"/>
  </cols>
  <sheetData>
    <row r="1" spans="1:9" s="1" customFormat="1" ht="11.5" x14ac:dyDescent="0.25"/>
    <row r="2" spans="1:9" s="1" customFormat="1" ht="11.5" x14ac:dyDescent="0.25"/>
    <row r="3" spans="1:9" s="1" customFormat="1" ht="11.5" x14ac:dyDescent="0.25"/>
    <row r="4" spans="1:9" s="1" customFormat="1" ht="11.5" x14ac:dyDescent="0.25"/>
    <row r="5" spans="1:9" s="1" customFormat="1" ht="11.5" x14ac:dyDescent="0.25"/>
    <row r="6" spans="1:9" s="1" customFormat="1" ht="11.5" x14ac:dyDescent="0.25"/>
    <row r="7" spans="1:9" s="1" customFormat="1" ht="25" x14ac:dyDescent="0.5">
      <c r="A7" s="2" t="s">
        <v>64</v>
      </c>
    </row>
    <row r="9" spans="1:9" s="1" customFormat="1" ht="29.25" customHeight="1" x14ac:dyDescent="0.25">
      <c r="A9" s="3" t="s">
        <v>1</v>
      </c>
      <c r="B9" s="4" t="s">
        <v>209</v>
      </c>
      <c r="C9" s="4" t="s">
        <v>210</v>
      </c>
      <c r="D9" s="4" t="s">
        <v>211</v>
      </c>
      <c r="E9" s="4" t="s">
        <v>212</v>
      </c>
      <c r="F9" s="4" t="s">
        <v>213</v>
      </c>
      <c r="G9" s="4" t="s">
        <v>214</v>
      </c>
      <c r="H9" s="4" t="s">
        <v>215</v>
      </c>
      <c r="I9" s="4" t="s">
        <v>216</v>
      </c>
    </row>
    <row r="10" spans="1:9" x14ac:dyDescent="0.25">
      <c r="A10" t="s">
        <v>221</v>
      </c>
      <c r="B10" s="14">
        <v>13131557</v>
      </c>
      <c r="C10" s="14">
        <v>30647297</v>
      </c>
      <c r="D10" s="14">
        <v>34431165</v>
      </c>
      <c r="E10" s="14">
        <v>39953629</v>
      </c>
      <c r="F10" s="14">
        <v>39447301.700000003</v>
      </c>
      <c r="G10" s="14">
        <v>41970614.399999999</v>
      </c>
      <c r="H10" s="14">
        <v>49385940</v>
      </c>
      <c r="I10" s="14">
        <v>55937541.259999998</v>
      </c>
    </row>
    <row r="11" spans="1:9" x14ac:dyDescent="0.25">
      <c r="A11" t="s">
        <v>222</v>
      </c>
      <c r="B11" s="14">
        <v>2312924</v>
      </c>
      <c r="C11" s="14">
        <v>14709957</v>
      </c>
      <c r="D11" s="14">
        <v>16660063</v>
      </c>
      <c r="E11" s="14">
        <v>17731396</v>
      </c>
      <c r="F11" s="14">
        <v>17297113.280000001</v>
      </c>
      <c r="G11" s="14">
        <v>15515215.220000001</v>
      </c>
      <c r="H11" s="14">
        <v>16652723</v>
      </c>
      <c r="I11" s="14">
        <v>17893870.829999998</v>
      </c>
    </row>
    <row r="12" spans="1:9" x14ac:dyDescent="0.25">
      <c r="A12" t="s">
        <v>223</v>
      </c>
      <c r="B12" s="14">
        <v>1576219</v>
      </c>
      <c r="C12" s="14">
        <v>3839116</v>
      </c>
      <c r="D12" s="14">
        <v>9530783</v>
      </c>
      <c r="E12" s="14">
        <v>13497233</v>
      </c>
      <c r="F12" s="14">
        <v>14323490.529999999</v>
      </c>
      <c r="G12" s="14">
        <v>14483190.960000001</v>
      </c>
      <c r="H12" s="14">
        <v>16355201</v>
      </c>
      <c r="I12" s="14">
        <v>18508548.120000001</v>
      </c>
    </row>
    <row r="13" spans="1:9" x14ac:dyDescent="0.25">
      <c r="A13" t="s">
        <v>224</v>
      </c>
      <c r="B13" s="14">
        <v>8181417</v>
      </c>
      <c r="C13" s="14">
        <v>24558897</v>
      </c>
      <c r="D13" s="14">
        <v>34128302</v>
      </c>
      <c r="E13" s="14">
        <v>43236718</v>
      </c>
      <c r="F13" s="14">
        <v>51286585.850000001</v>
      </c>
      <c r="G13" s="14">
        <v>61133973.5</v>
      </c>
      <c r="H13" s="14">
        <v>75601792</v>
      </c>
      <c r="I13" s="14">
        <v>86486583.519999996</v>
      </c>
    </row>
    <row r="14" spans="1:9" x14ac:dyDescent="0.25">
      <c r="A14" t="s">
        <v>242</v>
      </c>
      <c r="B14" s="14">
        <v>0</v>
      </c>
      <c r="C14" s="14">
        <v>720005</v>
      </c>
      <c r="D14" s="14">
        <v>2285843</v>
      </c>
      <c r="E14" s="14">
        <v>4217888</v>
      </c>
      <c r="F14" s="14">
        <v>6232580.4699999997</v>
      </c>
      <c r="G14" s="14">
        <v>7455894.8200000003</v>
      </c>
      <c r="H14" s="14">
        <v>8721775</v>
      </c>
      <c r="I14" s="14">
        <v>10389987.6</v>
      </c>
    </row>
    <row r="15" spans="1:9" x14ac:dyDescent="0.25">
      <c r="A15" t="s">
        <v>225</v>
      </c>
      <c r="B15" s="14">
        <v>4999231</v>
      </c>
      <c r="C15" s="14">
        <v>20642943</v>
      </c>
      <c r="D15" s="14">
        <v>30169844</v>
      </c>
      <c r="E15" s="14">
        <v>39754518</v>
      </c>
      <c r="F15" s="14">
        <v>48826574.700000003</v>
      </c>
      <c r="G15" s="14">
        <v>60284262.200000003</v>
      </c>
      <c r="H15" s="14">
        <v>71245313</v>
      </c>
      <c r="I15" s="14">
        <v>79227439.569999993</v>
      </c>
    </row>
    <row r="16" spans="1:9" x14ac:dyDescent="0.25">
      <c r="A16" t="s">
        <v>226</v>
      </c>
      <c r="B16" s="14">
        <v>10542293</v>
      </c>
      <c r="C16" s="14">
        <v>27757232</v>
      </c>
      <c r="D16" s="14">
        <v>33838336</v>
      </c>
      <c r="E16" s="14">
        <v>45516617</v>
      </c>
      <c r="F16" s="14">
        <v>58351106.649999999</v>
      </c>
      <c r="G16" s="14">
        <v>68229914.760000005</v>
      </c>
      <c r="H16" s="14">
        <v>78625940</v>
      </c>
      <c r="I16" s="14">
        <v>84505743.349999994</v>
      </c>
    </row>
    <row r="17" spans="1:9" x14ac:dyDescent="0.25">
      <c r="A17" t="s">
        <v>227</v>
      </c>
      <c r="B17" s="14">
        <v>11643733</v>
      </c>
      <c r="C17" s="14">
        <v>23270203</v>
      </c>
      <c r="D17" s="14">
        <v>30331089</v>
      </c>
      <c r="E17" s="14">
        <v>34407771</v>
      </c>
      <c r="F17" s="14">
        <v>37406702.200000003</v>
      </c>
      <c r="G17" s="14">
        <v>41417535.700000003</v>
      </c>
      <c r="H17" s="14">
        <v>48376545</v>
      </c>
      <c r="I17" s="14">
        <v>55324841.18</v>
      </c>
    </row>
    <row r="18" spans="1:9" x14ac:dyDescent="0.25">
      <c r="A18" t="s">
        <v>228</v>
      </c>
      <c r="B18" s="14">
        <v>9170862</v>
      </c>
      <c r="C18" s="14">
        <v>22490657</v>
      </c>
      <c r="D18" s="14">
        <v>32528528</v>
      </c>
      <c r="E18" s="14">
        <v>38846260</v>
      </c>
      <c r="F18" s="14">
        <v>49239241.450000003</v>
      </c>
      <c r="G18" s="14">
        <v>60588279.759999998</v>
      </c>
      <c r="H18" s="14">
        <v>70462734</v>
      </c>
      <c r="I18" s="14">
        <v>78409748.540000007</v>
      </c>
    </row>
    <row r="19" spans="1:9" x14ac:dyDescent="0.25">
      <c r="A19" t="s">
        <v>229</v>
      </c>
      <c r="B19" s="14">
        <v>13631707</v>
      </c>
      <c r="C19" s="14">
        <v>35900348</v>
      </c>
      <c r="D19" s="14">
        <v>48128036</v>
      </c>
      <c r="E19" s="14">
        <v>61128571</v>
      </c>
      <c r="F19" s="14">
        <v>65662018.5</v>
      </c>
      <c r="G19" s="14">
        <v>76404074</v>
      </c>
      <c r="H19" s="14">
        <v>85590514</v>
      </c>
      <c r="I19" s="14">
        <v>93127587.409999996</v>
      </c>
    </row>
    <row r="20" spans="1:9" x14ac:dyDescent="0.25">
      <c r="A20" t="s">
        <v>230</v>
      </c>
      <c r="B20" s="14">
        <v>5319708</v>
      </c>
      <c r="C20" s="14">
        <v>12778842</v>
      </c>
      <c r="D20" s="14">
        <v>14035451</v>
      </c>
      <c r="E20" s="14">
        <v>19162839</v>
      </c>
      <c r="F20" s="14">
        <v>23942501.800000001</v>
      </c>
      <c r="G20" s="14">
        <v>28469244.600000001</v>
      </c>
      <c r="H20" s="14">
        <v>34983140</v>
      </c>
      <c r="I20" s="14">
        <v>40913559.799999997</v>
      </c>
    </row>
    <row r="21" spans="1:9" x14ac:dyDescent="0.25">
      <c r="A21" t="s">
        <v>231</v>
      </c>
      <c r="B21" s="14">
        <v>2125911</v>
      </c>
      <c r="C21" s="14">
        <v>9519799</v>
      </c>
      <c r="D21" s="14">
        <v>21179362</v>
      </c>
      <c r="E21" s="14">
        <v>31090524</v>
      </c>
      <c r="F21" s="14">
        <v>38649188.149999999</v>
      </c>
      <c r="G21" s="14">
        <v>47618256.490000002</v>
      </c>
      <c r="H21" s="14">
        <v>57864650</v>
      </c>
      <c r="I21" s="14">
        <v>66556065.219999999</v>
      </c>
    </row>
    <row r="22" spans="1:9" x14ac:dyDescent="0.25">
      <c r="A22" t="s">
        <v>232</v>
      </c>
      <c r="B22" s="14">
        <v>12074062</v>
      </c>
      <c r="C22" s="14">
        <v>21593348</v>
      </c>
      <c r="D22" s="14">
        <v>28488967</v>
      </c>
      <c r="E22" s="14">
        <v>38851152</v>
      </c>
      <c r="F22" s="14">
        <v>48405453.799999997</v>
      </c>
      <c r="G22" s="14">
        <v>59011018</v>
      </c>
      <c r="H22" s="14">
        <v>70086213</v>
      </c>
      <c r="I22" s="14">
        <v>79675449.129999995</v>
      </c>
    </row>
    <row r="23" spans="1:9" x14ac:dyDescent="0.25">
      <c r="A23" t="s">
        <v>233</v>
      </c>
      <c r="B23" s="14">
        <v>12369647</v>
      </c>
      <c r="C23" s="14">
        <v>36962407</v>
      </c>
      <c r="D23" s="14">
        <v>43738445</v>
      </c>
      <c r="E23" s="14">
        <v>51433420</v>
      </c>
      <c r="F23" s="14">
        <v>57027589</v>
      </c>
      <c r="G23" s="14">
        <v>65911416.380000003</v>
      </c>
      <c r="H23" s="14">
        <v>77477121</v>
      </c>
      <c r="I23" s="14">
        <v>85393825</v>
      </c>
    </row>
    <row r="24" spans="1:9" x14ac:dyDescent="0.25">
      <c r="A24" t="s">
        <v>234</v>
      </c>
      <c r="B24" s="14">
        <v>5185290</v>
      </c>
      <c r="C24" s="14">
        <v>16012026</v>
      </c>
      <c r="D24" s="14">
        <v>23977577</v>
      </c>
      <c r="E24" s="14">
        <v>28707774</v>
      </c>
      <c r="F24" s="14">
        <v>34156839.700000003</v>
      </c>
      <c r="G24" s="14">
        <v>36954309</v>
      </c>
      <c r="H24" s="14">
        <v>44528983</v>
      </c>
      <c r="I24" s="14">
        <v>51962965.25</v>
      </c>
    </row>
    <row r="25" spans="1:9" x14ac:dyDescent="0.25">
      <c r="A25" t="s">
        <v>235</v>
      </c>
      <c r="B25" s="14">
        <v>12892936</v>
      </c>
      <c r="C25" s="14">
        <v>24903196</v>
      </c>
      <c r="D25" s="14">
        <v>33133783</v>
      </c>
      <c r="E25" s="14">
        <v>38663951</v>
      </c>
      <c r="F25" s="14">
        <v>43945745.079999998</v>
      </c>
      <c r="G25" s="14">
        <v>48435952.710000001</v>
      </c>
      <c r="H25" s="14">
        <v>53254055</v>
      </c>
      <c r="I25" s="14">
        <v>56229765.969999999</v>
      </c>
    </row>
    <row r="26" spans="1:9" x14ac:dyDescent="0.25">
      <c r="A26" t="s">
        <v>236</v>
      </c>
      <c r="B26" s="14">
        <v>8882281</v>
      </c>
      <c r="C26" s="14">
        <v>18219107</v>
      </c>
      <c r="D26" s="14">
        <v>23369404</v>
      </c>
      <c r="E26" s="14">
        <v>27387967</v>
      </c>
      <c r="F26" s="14">
        <v>29972491.5</v>
      </c>
      <c r="G26" s="14">
        <v>36273354.799999997</v>
      </c>
      <c r="H26" s="14">
        <v>45184406</v>
      </c>
      <c r="I26" s="14">
        <v>52775351.340000004</v>
      </c>
    </row>
    <row r="27" spans="1:9" x14ac:dyDescent="0.25">
      <c r="A27" t="s">
        <v>237</v>
      </c>
      <c r="B27" s="14">
        <v>17521098</v>
      </c>
      <c r="C27" s="14">
        <v>44459769</v>
      </c>
      <c r="D27" s="14">
        <v>51379851</v>
      </c>
      <c r="E27" s="14">
        <v>60873049</v>
      </c>
      <c r="F27" s="14">
        <v>62011793.859999999</v>
      </c>
      <c r="G27" s="14">
        <v>61136690.539999999</v>
      </c>
      <c r="H27" s="14">
        <v>66366249</v>
      </c>
      <c r="I27" s="14">
        <v>71529017.140000001</v>
      </c>
    </row>
    <row r="28" spans="1:9" x14ac:dyDescent="0.25">
      <c r="A28" t="s">
        <v>51</v>
      </c>
      <c r="B28" s="14">
        <v>348087</v>
      </c>
      <c r="C28" s="14">
        <v>3236515</v>
      </c>
      <c r="D28" s="14">
        <v>6816113</v>
      </c>
      <c r="E28" s="14">
        <v>10792060</v>
      </c>
      <c r="F28" s="14">
        <v>13624057.199999999</v>
      </c>
      <c r="G28" s="14">
        <v>15672151.5</v>
      </c>
      <c r="H28" s="14">
        <v>19484600</v>
      </c>
      <c r="I28" s="14">
        <v>22039453.84</v>
      </c>
    </row>
    <row r="29" spans="1:9" x14ac:dyDescent="0.25">
      <c r="A29" t="s">
        <v>238</v>
      </c>
      <c r="B29" s="14">
        <v>15882691</v>
      </c>
      <c r="C29" s="14">
        <v>32206956</v>
      </c>
      <c r="D29" s="14">
        <v>40134041</v>
      </c>
      <c r="E29" s="14">
        <v>54078444</v>
      </c>
      <c r="F29" s="14">
        <v>63817631.560000002</v>
      </c>
      <c r="G29" s="14">
        <v>73234749.120000005</v>
      </c>
      <c r="H29" s="14">
        <v>97362804</v>
      </c>
      <c r="I29" s="14">
        <v>114825910.23</v>
      </c>
    </row>
    <row r="30" spans="1:9" x14ac:dyDescent="0.25">
      <c r="A30" t="s">
        <v>53</v>
      </c>
      <c r="B30" s="14">
        <v>19791070</v>
      </c>
      <c r="C30" s="14">
        <v>34477592</v>
      </c>
      <c r="D30" s="14">
        <v>35731092</v>
      </c>
      <c r="E30" s="14">
        <v>43051155</v>
      </c>
      <c r="F30" s="14">
        <v>49772358.270000003</v>
      </c>
      <c r="G30" s="14">
        <v>57710226.829999998</v>
      </c>
      <c r="H30" s="14">
        <v>67467651</v>
      </c>
      <c r="I30" s="14">
        <v>73117845.530000001</v>
      </c>
    </row>
    <row r="31" spans="1:9" x14ac:dyDescent="0.25">
      <c r="A31" t="s">
        <v>54</v>
      </c>
      <c r="B31" s="14">
        <v>11356</v>
      </c>
      <c r="C31" s="14">
        <v>8275762</v>
      </c>
      <c r="D31" s="14">
        <v>20914613</v>
      </c>
      <c r="E31" s="14">
        <v>33416371</v>
      </c>
      <c r="F31" s="14">
        <v>43579250.579999998</v>
      </c>
      <c r="G31" s="14">
        <v>48486200.759999998</v>
      </c>
      <c r="H31" s="14">
        <v>55442642</v>
      </c>
      <c r="I31" s="14">
        <v>63128708.689999998</v>
      </c>
    </row>
    <row r="32" spans="1:9" x14ac:dyDescent="0.25">
      <c r="A32" t="s">
        <v>55</v>
      </c>
      <c r="B32" s="14">
        <v>6209944</v>
      </c>
      <c r="C32" s="14">
        <v>17803849</v>
      </c>
      <c r="D32" s="14">
        <v>27191977</v>
      </c>
      <c r="E32" s="14">
        <v>36254723</v>
      </c>
      <c r="F32" s="14">
        <v>42073080.659999996</v>
      </c>
      <c r="G32" s="14">
        <v>47766869.950000003</v>
      </c>
      <c r="H32" s="14">
        <v>57560132</v>
      </c>
      <c r="I32" s="14">
        <v>65230418.909999996</v>
      </c>
    </row>
    <row r="33" spans="1:9" x14ac:dyDescent="0.25">
      <c r="A33" t="s">
        <v>56</v>
      </c>
      <c r="B33" s="14">
        <v>0</v>
      </c>
      <c r="C33" s="14">
        <v>505280</v>
      </c>
      <c r="D33" s="14">
        <v>1984587</v>
      </c>
      <c r="E33" s="14">
        <v>2488418</v>
      </c>
      <c r="F33" s="14">
        <v>3289324.92</v>
      </c>
      <c r="G33" s="14">
        <v>7435444.0999999996</v>
      </c>
      <c r="H33" s="14">
        <v>9318638</v>
      </c>
      <c r="I33" s="14">
        <v>11254335.74</v>
      </c>
    </row>
    <row r="34" spans="1:9" x14ac:dyDescent="0.25">
      <c r="A34" t="s">
        <v>57</v>
      </c>
      <c r="B34" s="14">
        <v>789096</v>
      </c>
      <c r="C34" s="14">
        <v>6259110</v>
      </c>
      <c r="D34" s="14">
        <v>10041080</v>
      </c>
      <c r="E34" s="14">
        <v>14469874</v>
      </c>
      <c r="F34" s="14">
        <v>17784621.899999999</v>
      </c>
      <c r="G34" s="14">
        <v>22189541.300000001</v>
      </c>
      <c r="H34" s="14">
        <v>27461682</v>
      </c>
      <c r="I34" s="14">
        <v>30369624.93</v>
      </c>
    </row>
    <row r="35" spans="1:9" x14ac:dyDescent="0.25">
      <c r="A35" t="s">
        <v>239</v>
      </c>
      <c r="B35" s="14">
        <v>1030845</v>
      </c>
      <c r="C35" s="14">
        <v>4233094</v>
      </c>
      <c r="D35" s="14">
        <v>8132171</v>
      </c>
      <c r="E35" s="14">
        <v>14884536</v>
      </c>
      <c r="F35" s="14">
        <v>16614107.75</v>
      </c>
      <c r="G35" s="14">
        <v>18918503.800000001</v>
      </c>
      <c r="H35" s="14">
        <v>20677806</v>
      </c>
      <c r="I35" s="14">
        <v>22588810.34</v>
      </c>
    </row>
    <row r="36" spans="1:9" x14ac:dyDescent="0.25">
      <c r="A36" t="s">
        <v>240</v>
      </c>
      <c r="B36" s="14">
        <v>8888790</v>
      </c>
      <c r="C36" s="14">
        <v>22152420</v>
      </c>
      <c r="D36" s="14">
        <v>24974921</v>
      </c>
      <c r="E36" s="14">
        <v>34408350</v>
      </c>
      <c r="F36" s="14">
        <v>42147801.899999999</v>
      </c>
      <c r="G36" s="14">
        <v>47314721.100000001</v>
      </c>
      <c r="H36" s="14">
        <v>52623629</v>
      </c>
      <c r="I36" s="14">
        <v>54151442.460000001</v>
      </c>
    </row>
    <row r="37" spans="1:9" x14ac:dyDescent="0.25">
      <c r="A37" t="s">
        <v>167</v>
      </c>
      <c r="B37" s="14">
        <v>1703209</v>
      </c>
      <c r="C37" s="14">
        <v>12857992</v>
      </c>
      <c r="D37" s="14">
        <v>23299598</v>
      </c>
      <c r="E37" s="14">
        <v>32321486</v>
      </c>
      <c r="F37" s="14">
        <v>45336643.869999997</v>
      </c>
      <c r="G37" s="14">
        <v>53923990.5</v>
      </c>
      <c r="H37" s="14">
        <v>64888765</v>
      </c>
      <c r="I37" s="14">
        <v>71557259.5</v>
      </c>
    </row>
    <row r="38" spans="1:9" x14ac:dyDescent="0.25">
      <c r="A38" t="s">
        <v>241</v>
      </c>
      <c r="B38" s="14">
        <v>1141992</v>
      </c>
      <c r="C38" s="14">
        <v>11029434</v>
      </c>
      <c r="D38" s="14">
        <v>18666187</v>
      </c>
      <c r="E38" s="14">
        <v>26975073</v>
      </c>
      <c r="F38" s="14">
        <v>32745484.600000001</v>
      </c>
      <c r="G38" s="14">
        <v>38055507.799999997</v>
      </c>
      <c r="H38" s="14">
        <v>44297089</v>
      </c>
      <c r="I38" s="14">
        <v>49192195.210000001</v>
      </c>
    </row>
    <row r="39" spans="1:9" x14ac:dyDescent="0.25">
      <c r="A39" t="s">
        <v>62</v>
      </c>
      <c r="B39" s="14">
        <v>1815792</v>
      </c>
      <c r="C39" s="14">
        <v>2714594</v>
      </c>
      <c r="D39" s="14">
        <v>5277503</v>
      </c>
      <c r="E39" s="14">
        <v>10623605</v>
      </c>
      <c r="F39" s="14">
        <v>16596508.26</v>
      </c>
      <c r="G39" s="14">
        <v>24021747.879999999</v>
      </c>
      <c r="H39" s="14">
        <v>29728048</v>
      </c>
      <c r="I39" s="14">
        <v>33125992.280000001</v>
      </c>
    </row>
    <row r="40" spans="1:9" ht="13" thickBot="1" x14ac:dyDescent="0.3">
      <c r="A40" t="s">
        <v>63</v>
      </c>
      <c r="B40" s="14">
        <v>2146003</v>
      </c>
      <c r="C40" s="14">
        <v>6693949</v>
      </c>
      <c r="D40" s="14">
        <v>11025613</v>
      </c>
      <c r="E40" s="14">
        <v>15607401</v>
      </c>
      <c r="F40" s="14">
        <v>17722819.309999999</v>
      </c>
      <c r="G40" s="14">
        <v>20685119.09</v>
      </c>
      <c r="H40" s="14">
        <v>25871438</v>
      </c>
      <c r="I40" s="14">
        <v>29161097.329999998</v>
      </c>
    </row>
    <row r="41" spans="1:9" ht="13.5" thickBot="1" x14ac:dyDescent="0.35">
      <c r="A41" s="15" t="s">
        <v>65</v>
      </c>
      <c r="B41" s="16">
        <f>SUM(B10:B40)</f>
        <v>211319751</v>
      </c>
      <c r="C41" s="16">
        <f>SUM(C10:C40)</f>
        <v>551431696</v>
      </c>
      <c r="D41" s="16">
        <f t="shared" ref="D41:H41" si="0">SUM(D10:D40)</f>
        <v>745524325</v>
      </c>
      <c r="E41" s="16">
        <f t="shared" si="0"/>
        <v>963832773</v>
      </c>
      <c r="F41" s="16">
        <f t="shared" si="0"/>
        <v>1131288009</v>
      </c>
      <c r="G41" s="16">
        <f t="shared" si="0"/>
        <v>1306707971.5699997</v>
      </c>
      <c r="H41" s="16">
        <f t="shared" si="0"/>
        <v>1542948218</v>
      </c>
      <c r="I41" s="16">
        <f>SUM(I10:I40)</f>
        <v>1724590985.22</v>
      </c>
    </row>
    <row r="43" spans="1:9" ht="13" x14ac:dyDescent="0.3">
      <c r="A43" s="9" t="s">
        <v>66</v>
      </c>
    </row>
    <row r="44" spans="1:9" x14ac:dyDescent="0.25">
      <c r="A44" t="s">
        <v>12</v>
      </c>
      <c r="B44" s="14">
        <v>11089166</v>
      </c>
      <c r="C44" s="14">
        <v>29345104</v>
      </c>
      <c r="D44" s="14">
        <v>44919644</v>
      </c>
      <c r="E44" s="14">
        <v>55860980</v>
      </c>
      <c r="F44" s="14">
        <v>65384982.450000003</v>
      </c>
      <c r="G44" s="14">
        <v>73573653.090000004</v>
      </c>
      <c r="H44" s="14">
        <v>84921326</v>
      </c>
      <c r="I44" s="14">
        <v>93485430.370000005</v>
      </c>
    </row>
    <row r="45" spans="1:9" x14ac:dyDescent="0.25">
      <c r="A45" t="s">
        <v>13</v>
      </c>
      <c r="B45" s="14">
        <v>223949</v>
      </c>
      <c r="C45" s="14">
        <v>1415931</v>
      </c>
      <c r="D45" s="14">
        <v>2437949</v>
      </c>
      <c r="E45" s="14">
        <v>3641070</v>
      </c>
      <c r="F45" s="14">
        <v>4450146.9000000004</v>
      </c>
      <c r="G45" s="14">
        <v>5097742.8</v>
      </c>
      <c r="H45" s="14">
        <v>5596655</v>
      </c>
      <c r="I45" s="14">
        <v>5710111.5300000003</v>
      </c>
    </row>
    <row r="46" spans="1:9" x14ac:dyDescent="0.25">
      <c r="A46" t="s">
        <v>67</v>
      </c>
      <c r="B46" s="14">
        <v>334467</v>
      </c>
      <c r="C46" s="14">
        <v>1544991</v>
      </c>
      <c r="D46" s="14">
        <v>3062382</v>
      </c>
      <c r="E46" s="14">
        <v>4299106</v>
      </c>
      <c r="F46" s="14">
        <v>4924730.46</v>
      </c>
      <c r="G46" s="14">
        <v>5458618.0999999996</v>
      </c>
      <c r="H46" s="14">
        <v>5450712</v>
      </c>
      <c r="I46" s="14">
        <v>5596056</v>
      </c>
    </row>
    <row r="47" spans="1:9" x14ac:dyDescent="0.25">
      <c r="A47" t="s">
        <v>68</v>
      </c>
    </row>
    <row r="48" spans="1:9" x14ac:dyDescent="0.25">
      <c r="A48" t="s">
        <v>69</v>
      </c>
    </row>
    <row r="49" spans="1:9" ht="13" thickBot="1" x14ac:dyDescent="0.3">
      <c r="A49" t="s">
        <v>70</v>
      </c>
    </row>
    <row r="50" spans="1:9" ht="13.5" thickBot="1" x14ac:dyDescent="0.35">
      <c r="A50" s="15" t="s">
        <v>71</v>
      </c>
      <c r="B50" s="16">
        <f t="shared" ref="B50:I50" si="1">SUM(B44:B49)</f>
        <v>11647582</v>
      </c>
      <c r="C50" s="16">
        <f t="shared" si="1"/>
        <v>32306026</v>
      </c>
      <c r="D50" s="16">
        <f t="shared" si="1"/>
        <v>50419975</v>
      </c>
      <c r="E50" s="16">
        <f t="shared" si="1"/>
        <v>63801156</v>
      </c>
      <c r="F50" s="16">
        <f t="shared" si="1"/>
        <v>74759859.810000002</v>
      </c>
      <c r="G50" s="16">
        <f t="shared" si="1"/>
        <v>84130013.989999995</v>
      </c>
      <c r="H50" s="16">
        <f t="shared" si="1"/>
        <v>95968693</v>
      </c>
      <c r="I50" s="16">
        <f t="shared" si="1"/>
        <v>104791597.90000001</v>
      </c>
    </row>
    <row r="52" spans="1:9" ht="13" x14ac:dyDescent="0.3">
      <c r="A52" s="9" t="s">
        <v>72</v>
      </c>
    </row>
    <row r="53" spans="1:9" x14ac:dyDescent="0.25">
      <c r="A53" t="s">
        <v>73</v>
      </c>
      <c r="B53" s="14">
        <v>8886363</v>
      </c>
      <c r="C53" s="14">
        <v>17881126</v>
      </c>
      <c r="D53" s="14">
        <v>22705265</v>
      </c>
      <c r="E53" s="14">
        <v>27178768</v>
      </c>
      <c r="F53" s="14">
        <v>30214638.739999998</v>
      </c>
      <c r="G53" s="14">
        <v>34167149.990000002</v>
      </c>
      <c r="H53" s="14">
        <v>39402060</v>
      </c>
      <c r="I53" s="14">
        <v>42666463.189999998</v>
      </c>
    </row>
    <row r="54" spans="1:9" x14ac:dyDescent="0.25">
      <c r="A54" t="s">
        <v>74</v>
      </c>
      <c r="B54" s="14">
        <v>0</v>
      </c>
      <c r="C54" s="14">
        <v>682783</v>
      </c>
      <c r="D54" s="14">
        <v>2036977</v>
      </c>
      <c r="E54" s="14">
        <v>2747042</v>
      </c>
      <c r="F54" s="14">
        <v>2601373.2000000002</v>
      </c>
      <c r="G54" s="14">
        <v>2515888.2000000002</v>
      </c>
      <c r="H54" s="14">
        <v>2758420</v>
      </c>
      <c r="I54" s="14">
        <v>2882008.41</v>
      </c>
    </row>
    <row r="55" spans="1:9" x14ac:dyDescent="0.25">
      <c r="A55" t="s">
        <v>75</v>
      </c>
      <c r="B55" s="14">
        <v>370303</v>
      </c>
      <c r="C55" s="14">
        <v>1217650</v>
      </c>
      <c r="D55" s="14">
        <v>2534041</v>
      </c>
      <c r="E55" s="14">
        <v>3979395</v>
      </c>
      <c r="F55" s="14">
        <v>6310699.9000000004</v>
      </c>
      <c r="G55" s="14">
        <v>6833425.2000000002</v>
      </c>
      <c r="H55" s="14">
        <v>7730103</v>
      </c>
      <c r="I55" s="14">
        <v>8685604.3699999992</v>
      </c>
    </row>
    <row r="56" spans="1:9" x14ac:dyDescent="0.25">
      <c r="A56" t="s">
        <v>76</v>
      </c>
    </row>
    <row r="57" spans="1:9" x14ac:dyDescent="0.25">
      <c r="A57" t="s">
        <v>31</v>
      </c>
    </row>
    <row r="58" spans="1:9" ht="13" thickBot="1" x14ac:dyDescent="0.3">
      <c r="A58" t="s">
        <v>77</v>
      </c>
    </row>
    <row r="59" spans="1:9" ht="13.5" thickBot="1" x14ac:dyDescent="0.35">
      <c r="A59" s="15" t="s">
        <v>71</v>
      </c>
      <c r="B59" s="16">
        <f t="shared" ref="B59:I59" si="2">SUM(B53:B58)</f>
        <v>9256666</v>
      </c>
      <c r="C59" s="16">
        <f t="shared" si="2"/>
        <v>19781559</v>
      </c>
      <c r="D59" s="16">
        <f t="shared" si="2"/>
        <v>27276283</v>
      </c>
      <c r="E59" s="16">
        <f t="shared" si="2"/>
        <v>33905205</v>
      </c>
      <c r="F59" s="16">
        <f t="shared" si="2"/>
        <v>39126711.839999996</v>
      </c>
      <c r="G59" s="16">
        <f t="shared" si="2"/>
        <v>43516463.390000008</v>
      </c>
      <c r="H59" s="16">
        <f t="shared" si="2"/>
        <v>49890583</v>
      </c>
      <c r="I59" s="16">
        <f t="shared" si="2"/>
        <v>54234075.969999991</v>
      </c>
    </row>
    <row r="61" spans="1:9" ht="13" x14ac:dyDescent="0.3">
      <c r="A61" s="9" t="s">
        <v>78</v>
      </c>
    </row>
    <row r="62" spans="1:9" x14ac:dyDescent="0.25">
      <c r="A62" t="s">
        <v>79</v>
      </c>
      <c r="B62" s="14">
        <v>346126</v>
      </c>
      <c r="C62" s="14">
        <v>4336505</v>
      </c>
      <c r="D62" s="14">
        <v>7933972</v>
      </c>
      <c r="E62" s="14">
        <v>12052412</v>
      </c>
      <c r="F62" s="14">
        <v>13234390.699999999</v>
      </c>
      <c r="G62" s="14">
        <v>14846673.789999999</v>
      </c>
      <c r="H62" s="14">
        <v>16035423</v>
      </c>
      <c r="I62" s="14">
        <v>19221462.010000002</v>
      </c>
    </row>
    <row r="63" spans="1:9" ht="13" thickBot="1" x14ac:dyDescent="0.3">
      <c r="A63" t="s">
        <v>80</v>
      </c>
      <c r="B63" s="14">
        <v>135107</v>
      </c>
      <c r="C63" s="14">
        <v>5823567</v>
      </c>
      <c r="D63" s="14">
        <v>7966680</v>
      </c>
      <c r="E63" s="14">
        <v>9921423</v>
      </c>
      <c r="F63" s="14">
        <v>11847080.33</v>
      </c>
      <c r="G63" s="14">
        <v>13491941.5</v>
      </c>
      <c r="H63" s="14">
        <v>15448176</v>
      </c>
      <c r="I63" s="14">
        <v>16409065.130000001</v>
      </c>
    </row>
    <row r="64" spans="1:9" ht="13.5" thickBot="1" x14ac:dyDescent="0.35">
      <c r="A64" s="15" t="s">
        <v>81</v>
      </c>
      <c r="B64" s="16">
        <f t="shared" ref="B64:I64" si="3">SUM(B62:B63)</f>
        <v>481233</v>
      </c>
      <c r="C64" s="16">
        <f t="shared" si="3"/>
        <v>10160072</v>
      </c>
      <c r="D64" s="16">
        <f t="shared" si="3"/>
        <v>15900652</v>
      </c>
      <c r="E64" s="16">
        <f t="shared" si="3"/>
        <v>21973835</v>
      </c>
      <c r="F64" s="16">
        <f t="shared" si="3"/>
        <v>25081471.030000001</v>
      </c>
      <c r="G64" s="16">
        <f t="shared" si="3"/>
        <v>28338615.289999999</v>
      </c>
      <c r="H64" s="16">
        <f t="shared" si="3"/>
        <v>31483599</v>
      </c>
      <c r="I64" s="16">
        <f t="shared" si="3"/>
        <v>35630527.140000001</v>
      </c>
    </row>
    <row r="66" spans="1:9" ht="13" x14ac:dyDescent="0.3">
      <c r="A66" s="9" t="s">
        <v>82</v>
      </c>
    </row>
    <row r="67" spans="1:9" x14ac:dyDescent="0.25">
      <c r="A67" t="s">
        <v>83</v>
      </c>
      <c r="B67" s="14">
        <v>40531</v>
      </c>
      <c r="C67" s="14">
        <v>2025135</v>
      </c>
      <c r="D67" s="14">
        <v>5253838</v>
      </c>
      <c r="E67" s="14">
        <v>7997029</v>
      </c>
      <c r="F67" s="14">
        <v>10217625.609999999</v>
      </c>
      <c r="G67" s="14">
        <v>11355365.189999999</v>
      </c>
      <c r="H67" s="14">
        <v>12394808</v>
      </c>
      <c r="I67" s="14">
        <v>13965488.880000001</v>
      </c>
    </row>
    <row r="68" spans="1:9" x14ac:dyDescent="0.25">
      <c r="A68" t="s">
        <v>84</v>
      </c>
      <c r="B68" s="14">
        <v>1404920</v>
      </c>
      <c r="C68" s="14">
        <v>1669682</v>
      </c>
      <c r="D68" s="14">
        <v>2348539</v>
      </c>
      <c r="E68" s="14">
        <v>4494027</v>
      </c>
      <c r="F68" s="14">
        <v>6080210.0999999996</v>
      </c>
      <c r="G68" s="14">
        <v>6558747.7999999998</v>
      </c>
      <c r="H68" s="14">
        <v>7592339</v>
      </c>
      <c r="I68" s="14">
        <v>8696677.9100000001</v>
      </c>
    </row>
    <row r="69" spans="1:9" x14ac:dyDescent="0.25">
      <c r="A69" t="s">
        <v>85</v>
      </c>
      <c r="B69" s="14">
        <v>8397013</v>
      </c>
      <c r="C69" s="14">
        <v>19371157</v>
      </c>
      <c r="D69" s="14">
        <v>24603781</v>
      </c>
      <c r="E69" s="14">
        <v>30257878</v>
      </c>
      <c r="F69" s="14">
        <v>31976458.5</v>
      </c>
      <c r="G69" s="14">
        <v>33992954.049999997</v>
      </c>
      <c r="H69" s="14">
        <v>37667076</v>
      </c>
      <c r="I69" s="14">
        <v>39163507.909999996</v>
      </c>
    </row>
    <row r="70" spans="1:9" ht="13" thickBot="1" x14ac:dyDescent="0.3">
      <c r="A70" t="s">
        <v>86</v>
      </c>
      <c r="B70" s="14">
        <v>0</v>
      </c>
      <c r="C70" s="14">
        <v>800076</v>
      </c>
      <c r="D70" s="14">
        <v>2606190</v>
      </c>
      <c r="E70" s="14">
        <v>3912617</v>
      </c>
      <c r="F70" s="14">
        <v>4476359.92</v>
      </c>
      <c r="G70" s="14">
        <v>5215835.16</v>
      </c>
      <c r="H70" s="14">
        <v>5540346</v>
      </c>
      <c r="I70" s="14">
        <v>5780691.6200000001</v>
      </c>
    </row>
    <row r="71" spans="1:9" ht="13.5" thickBot="1" x14ac:dyDescent="0.35">
      <c r="A71" s="15" t="s">
        <v>87</v>
      </c>
      <c r="B71" s="16">
        <f t="shared" ref="B71:I71" si="4">SUM(B67:B70)</f>
        <v>9842464</v>
      </c>
      <c r="C71" s="16">
        <f t="shared" si="4"/>
        <v>23866050</v>
      </c>
      <c r="D71" s="16">
        <f t="shared" si="4"/>
        <v>34812348</v>
      </c>
      <c r="E71" s="16">
        <f t="shared" si="4"/>
        <v>46661551</v>
      </c>
      <c r="F71" s="16">
        <f t="shared" si="4"/>
        <v>52750654.130000003</v>
      </c>
      <c r="G71" s="16">
        <f t="shared" si="4"/>
        <v>57122902.199999988</v>
      </c>
      <c r="H71" s="16">
        <f t="shared" si="4"/>
        <v>63194569</v>
      </c>
      <c r="I71" s="16">
        <f t="shared" si="4"/>
        <v>67606366.319999993</v>
      </c>
    </row>
    <row r="73" spans="1:9" ht="13" x14ac:dyDescent="0.3">
      <c r="A73" s="9" t="s">
        <v>88</v>
      </c>
    </row>
    <row r="74" spans="1:9" x14ac:dyDescent="0.25">
      <c r="A74" t="s">
        <v>89</v>
      </c>
      <c r="B74" s="14">
        <v>789071</v>
      </c>
      <c r="C74" s="14">
        <v>4399912</v>
      </c>
      <c r="D74" s="14">
        <v>8863914</v>
      </c>
      <c r="E74" s="14">
        <v>14294269</v>
      </c>
      <c r="F74" s="14">
        <v>16534814.4</v>
      </c>
      <c r="G74" s="14">
        <v>18190324.5</v>
      </c>
      <c r="H74" s="14">
        <v>21488650</v>
      </c>
      <c r="I74" s="14">
        <v>23906721.800000001</v>
      </c>
    </row>
    <row r="75" spans="1:9" x14ac:dyDescent="0.25">
      <c r="A75" t="s">
        <v>16</v>
      </c>
      <c r="B75" s="14">
        <v>714190</v>
      </c>
      <c r="C75" s="14">
        <v>1523917</v>
      </c>
      <c r="D75" s="14">
        <v>2353660</v>
      </c>
      <c r="E75" s="14">
        <v>4073805</v>
      </c>
      <c r="F75" s="14">
        <v>5123929</v>
      </c>
      <c r="G75" s="14">
        <v>5672202.9000000004</v>
      </c>
      <c r="H75" s="14">
        <v>6397897</v>
      </c>
      <c r="I75" s="14">
        <v>6492414.1299999999</v>
      </c>
    </row>
    <row r="76" spans="1:9" x14ac:dyDescent="0.25">
      <c r="A76" t="s">
        <v>90</v>
      </c>
      <c r="B76" s="14">
        <v>0</v>
      </c>
      <c r="C76" s="14">
        <v>139103</v>
      </c>
      <c r="D76" s="14">
        <v>2165631</v>
      </c>
      <c r="E76" s="14">
        <v>3766088</v>
      </c>
      <c r="F76" s="14">
        <v>4917862.7</v>
      </c>
      <c r="G76" s="14">
        <v>5692614.7000000002</v>
      </c>
      <c r="H76" s="14">
        <v>6203860</v>
      </c>
      <c r="I76" s="14">
        <v>6572170.8300000001</v>
      </c>
    </row>
    <row r="77" spans="1:9" x14ac:dyDescent="0.25">
      <c r="A77" t="s">
        <v>15</v>
      </c>
      <c r="B77" s="14">
        <v>311817</v>
      </c>
      <c r="C77" s="14">
        <v>1556619</v>
      </c>
      <c r="D77" s="14">
        <v>2579313</v>
      </c>
      <c r="E77" s="14">
        <v>4501836</v>
      </c>
      <c r="F77" s="14">
        <v>5160053.7</v>
      </c>
      <c r="G77" s="14">
        <v>6634935.1399999997</v>
      </c>
      <c r="H77" s="14">
        <v>8629813</v>
      </c>
      <c r="I77" s="14">
        <v>9849212.4100000001</v>
      </c>
    </row>
    <row r="78" spans="1:9" x14ac:dyDescent="0.25">
      <c r="A78" t="s">
        <v>75</v>
      </c>
      <c r="B78" s="14">
        <v>158057</v>
      </c>
      <c r="C78" s="14">
        <v>872292</v>
      </c>
      <c r="D78" s="14">
        <v>1770239</v>
      </c>
      <c r="E78" s="14">
        <v>2221114</v>
      </c>
      <c r="F78" s="14">
        <v>2379096.2200000002</v>
      </c>
      <c r="G78" s="14">
        <v>3377691.7</v>
      </c>
      <c r="H78" s="14">
        <v>3630022</v>
      </c>
      <c r="I78" s="14">
        <v>3692810.36</v>
      </c>
    </row>
    <row r="79" spans="1:9" x14ac:dyDescent="0.25">
      <c r="A79" t="s">
        <v>91</v>
      </c>
    </row>
    <row r="80" spans="1:9" x14ac:dyDescent="0.25">
      <c r="A80" t="s">
        <v>92</v>
      </c>
    </row>
    <row r="81" spans="1:9" ht="13" thickBot="1" x14ac:dyDescent="0.3">
      <c r="A81" t="s">
        <v>93</v>
      </c>
    </row>
    <row r="82" spans="1:9" ht="13.5" thickBot="1" x14ac:dyDescent="0.35">
      <c r="A82" s="15" t="s">
        <v>94</v>
      </c>
      <c r="B82" s="16">
        <f t="shared" ref="B82:I82" si="5">SUM(B74:B81)</f>
        <v>1973135</v>
      </c>
      <c r="C82" s="16">
        <f t="shared" si="5"/>
        <v>8491843</v>
      </c>
      <c r="D82" s="16">
        <f t="shared" si="5"/>
        <v>17732757</v>
      </c>
      <c r="E82" s="16">
        <f t="shared" si="5"/>
        <v>28857112</v>
      </c>
      <c r="F82" s="16">
        <f t="shared" si="5"/>
        <v>34115756.019999996</v>
      </c>
      <c r="G82" s="16">
        <f t="shared" si="5"/>
        <v>39567768.939999998</v>
      </c>
      <c r="H82" s="16">
        <f t="shared" si="5"/>
        <v>46350242</v>
      </c>
      <c r="I82" s="16">
        <f t="shared" si="5"/>
        <v>50513329.530000001</v>
      </c>
    </row>
    <row r="84" spans="1:9" ht="13" x14ac:dyDescent="0.3">
      <c r="A84" s="9" t="s">
        <v>95</v>
      </c>
    </row>
    <row r="85" spans="1:9" x14ac:dyDescent="0.25">
      <c r="A85" t="s">
        <v>96</v>
      </c>
      <c r="B85" s="14">
        <v>858190</v>
      </c>
      <c r="C85" s="14">
        <v>7284515</v>
      </c>
      <c r="D85" s="14">
        <v>16636960</v>
      </c>
      <c r="E85" s="14">
        <v>22706159</v>
      </c>
      <c r="F85" s="14">
        <v>25133540.949999999</v>
      </c>
      <c r="G85" s="14">
        <v>27566036.920000002</v>
      </c>
      <c r="H85" s="14">
        <v>31693292</v>
      </c>
      <c r="I85" s="14">
        <v>34737252.409999996</v>
      </c>
    </row>
    <row r="86" spans="1:9" x14ac:dyDescent="0.25">
      <c r="A86" t="s">
        <v>97</v>
      </c>
      <c r="B86" s="14">
        <v>0</v>
      </c>
      <c r="C86" s="14">
        <v>0</v>
      </c>
      <c r="D86" s="14">
        <v>143441</v>
      </c>
      <c r="E86" s="14">
        <v>3015819</v>
      </c>
      <c r="F86" s="14">
        <v>4397000.0999999996</v>
      </c>
      <c r="G86" s="14">
        <v>5223104.5</v>
      </c>
      <c r="H86" s="14">
        <v>6255680</v>
      </c>
      <c r="I86" s="14">
        <v>6654834.3799999999</v>
      </c>
    </row>
    <row r="87" spans="1:9" x14ac:dyDescent="0.25">
      <c r="A87" t="s">
        <v>75</v>
      </c>
      <c r="B87" s="14">
        <v>0</v>
      </c>
      <c r="C87" s="14">
        <v>1070027</v>
      </c>
      <c r="D87" s="14">
        <v>2726100</v>
      </c>
      <c r="E87" s="14">
        <v>4397911</v>
      </c>
      <c r="F87" s="14">
        <v>5497085</v>
      </c>
      <c r="G87" s="14">
        <v>6820810.0999999996</v>
      </c>
      <c r="H87" s="14">
        <v>7671304</v>
      </c>
      <c r="I87" s="14">
        <v>8542496.3200000003</v>
      </c>
    </row>
    <row r="88" spans="1:9" x14ac:dyDescent="0.25">
      <c r="A88" t="s">
        <v>14</v>
      </c>
    </row>
    <row r="89" spans="1:9" x14ac:dyDescent="0.25">
      <c r="A89" t="s">
        <v>98</v>
      </c>
    </row>
    <row r="90" spans="1:9" ht="13" thickBot="1" x14ac:dyDescent="0.3">
      <c r="A90" t="s">
        <v>99</v>
      </c>
    </row>
    <row r="91" spans="1:9" ht="13.5" thickBot="1" x14ac:dyDescent="0.35">
      <c r="A91" s="15" t="s">
        <v>71</v>
      </c>
      <c r="B91" s="16">
        <f t="shared" ref="B91:I91" si="6">SUM(B85:B90)</f>
        <v>858190</v>
      </c>
      <c r="C91" s="16">
        <f t="shared" si="6"/>
        <v>8354542</v>
      </c>
      <c r="D91" s="16">
        <f t="shared" si="6"/>
        <v>19506501</v>
      </c>
      <c r="E91" s="16">
        <f t="shared" si="6"/>
        <v>30119889</v>
      </c>
      <c r="F91" s="16">
        <f t="shared" si="6"/>
        <v>35027626.049999997</v>
      </c>
      <c r="G91" s="16">
        <f t="shared" si="6"/>
        <v>39609951.520000003</v>
      </c>
      <c r="H91" s="16">
        <f t="shared" si="6"/>
        <v>45620276</v>
      </c>
      <c r="I91" s="16">
        <f t="shared" si="6"/>
        <v>49934583.109999999</v>
      </c>
    </row>
    <row r="93" spans="1:9" ht="13" x14ac:dyDescent="0.3">
      <c r="A93" s="9" t="s">
        <v>100</v>
      </c>
    </row>
    <row r="94" spans="1:9" x14ac:dyDescent="0.25">
      <c r="A94" t="s">
        <v>101</v>
      </c>
      <c r="B94" s="14">
        <v>3531354</v>
      </c>
      <c r="C94" s="14">
        <v>7147614</v>
      </c>
      <c r="D94" s="14">
        <v>10093229</v>
      </c>
      <c r="E94" s="14">
        <v>13032312</v>
      </c>
      <c r="F94" s="14">
        <v>14411796.699999999</v>
      </c>
      <c r="G94" s="14">
        <v>15365177.65</v>
      </c>
      <c r="H94" s="14">
        <v>16998177</v>
      </c>
      <c r="I94" s="14">
        <v>18172687.800000001</v>
      </c>
    </row>
    <row r="95" spans="1:9" x14ac:dyDescent="0.25">
      <c r="A95" t="s">
        <v>102</v>
      </c>
      <c r="B95" s="14">
        <v>0</v>
      </c>
      <c r="C95" s="14">
        <v>105975</v>
      </c>
      <c r="D95" s="14">
        <v>705043</v>
      </c>
      <c r="E95" s="14">
        <v>2334823</v>
      </c>
      <c r="F95" s="14">
        <v>3638766.3</v>
      </c>
      <c r="G95" s="14">
        <v>4607544.2</v>
      </c>
      <c r="H95" s="14">
        <v>5681853</v>
      </c>
      <c r="I95" s="14">
        <v>5689197.6299999999</v>
      </c>
    </row>
    <row r="96" spans="1:9" x14ac:dyDescent="0.25">
      <c r="A96" t="s">
        <v>75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</row>
    <row r="97" spans="1:9" x14ac:dyDescent="0.25">
      <c r="A97" t="s">
        <v>103</v>
      </c>
    </row>
    <row r="98" spans="1:9" ht="13" thickBot="1" x14ac:dyDescent="0.3">
      <c r="A98" t="s">
        <v>104</v>
      </c>
    </row>
    <row r="99" spans="1:9" ht="13.5" thickBot="1" x14ac:dyDescent="0.35">
      <c r="A99" s="15" t="s">
        <v>87</v>
      </c>
      <c r="B99" s="16">
        <f t="shared" ref="B99:I99" si="7">SUM(B94:B98)</f>
        <v>3531354</v>
      </c>
      <c r="C99" s="16">
        <f t="shared" si="7"/>
        <v>7253589</v>
      </c>
      <c r="D99" s="16">
        <f t="shared" si="7"/>
        <v>10798272</v>
      </c>
      <c r="E99" s="16">
        <f t="shared" si="7"/>
        <v>15367135</v>
      </c>
      <c r="F99" s="16">
        <f t="shared" si="7"/>
        <v>18050563</v>
      </c>
      <c r="G99" s="16">
        <f t="shared" si="7"/>
        <v>19972721.850000001</v>
      </c>
      <c r="H99" s="16">
        <f t="shared" si="7"/>
        <v>22680030</v>
      </c>
      <c r="I99" s="16">
        <f t="shared" si="7"/>
        <v>23861885.43</v>
      </c>
    </row>
    <row r="101" spans="1:9" ht="13" x14ac:dyDescent="0.3">
      <c r="A101" s="9" t="s">
        <v>105</v>
      </c>
    </row>
    <row r="102" spans="1:9" x14ac:dyDescent="0.25">
      <c r="A102" t="s">
        <v>106</v>
      </c>
      <c r="B102" s="14">
        <v>1361675</v>
      </c>
      <c r="C102" s="14">
        <v>2866627</v>
      </c>
      <c r="D102" s="14">
        <v>3731422</v>
      </c>
      <c r="E102" s="14">
        <v>4545664</v>
      </c>
      <c r="F102" s="14">
        <v>5316697.8</v>
      </c>
      <c r="G102" s="14">
        <v>6461393.2000000002</v>
      </c>
      <c r="H102" s="14">
        <v>7203286</v>
      </c>
      <c r="I102" s="14">
        <v>7915569.0099999998</v>
      </c>
    </row>
    <row r="103" spans="1:9" x14ac:dyDescent="0.25">
      <c r="A103" t="s">
        <v>107</v>
      </c>
      <c r="B103" s="14">
        <v>399929</v>
      </c>
      <c r="C103" s="14">
        <v>1936063</v>
      </c>
      <c r="D103" s="14">
        <v>3606360</v>
      </c>
      <c r="E103" s="14">
        <v>5301653</v>
      </c>
      <c r="F103" s="14">
        <v>6132302.4000000004</v>
      </c>
      <c r="G103" s="14">
        <v>6626262.7800000003</v>
      </c>
      <c r="H103" s="14">
        <v>7536171</v>
      </c>
      <c r="I103" s="14">
        <v>7740672.5599999996</v>
      </c>
    </row>
    <row r="104" spans="1:9" x14ac:dyDescent="0.25">
      <c r="A104" t="s">
        <v>75</v>
      </c>
      <c r="B104" s="14">
        <v>94580</v>
      </c>
      <c r="C104" s="14">
        <v>572123</v>
      </c>
      <c r="D104" s="14">
        <v>1330321</v>
      </c>
      <c r="E104" s="14">
        <v>2410045</v>
      </c>
      <c r="F104" s="14">
        <v>2900015.4</v>
      </c>
      <c r="G104" s="14">
        <v>3142049.16</v>
      </c>
      <c r="H104" s="14">
        <v>3621446</v>
      </c>
      <c r="I104" s="14">
        <v>3641503.2</v>
      </c>
    </row>
    <row r="105" spans="1:9" x14ac:dyDescent="0.25">
      <c r="A105" t="s">
        <v>108</v>
      </c>
    </row>
    <row r="106" spans="1:9" x14ac:dyDescent="0.25">
      <c r="A106" t="s">
        <v>109</v>
      </c>
    </row>
    <row r="107" spans="1:9" ht="13" thickBot="1" x14ac:dyDescent="0.3">
      <c r="A107" t="s">
        <v>110</v>
      </c>
    </row>
    <row r="108" spans="1:9" ht="13.5" thickBot="1" x14ac:dyDescent="0.35">
      <c r="A108" s="15" t="s">
        <v>71</v>
      </c>
      <c r="B108" s="16">
        <f t="shared" ref="B108:I108" si="8">SUM(B102:B107)</f>
        <v>1856184</v>
      </c>
      <c r="C108" s="16">
        <f t="shared" si="8"/>
        <v>5374813</v>
      </c>
      <c r="D108" s="16">
        <f t="shared" si="8"/>
        <v>8668103</v>
      </c>
      <c r="E108" s="16">
        <f t="shared" si="8"/>
        <v>12257362</v>
      </c>
      <c r="F108" s="16">
        <f t="shared" si="8"/>
        <v>14349015.6</v>
      </c>
      <c r="G108" s="16">
        <f t="shared" si="8"/>
        <v>16229705.140000001</v>
      </c>
      <c r="H108" s="16">
        <f t="shared" si="8"/>
        <v>18360903</v>
      </c>
      <c r="I108" s="16">
        <f t="shared" si="8"/>
        <v>19297744.77</v>
      </c>
    </row>
    <row r="110" spans="1:9" ht="13" x14ac:dyDescent="0.3">
      <c r="A110" s="9" t="s">
        <v>111</v>
      </c>
    </row>
    <row r="111" spans="1:9" x14ac:dyDescent="0.25">
      <c r="A111" t="s">
        <v>112</v>
      </c>
      <c r="B111" s="14">
        <v>1687834</v>
      </c>
      <c r="C111" s="14">
        <v>6906207</v>
      </c>
      <c r="D111" s="14">
        <v>9267329</v>
      </c>
      <c r="E111" s="14">
        <v>10763454</v>
      </c>
      <c r="F111" s="14">
        <v>11752870.6</v>
      </c>
      <c r="G111" s="14">
        <v>12599709.800000001</v>
      </c>
      <c r="H111" s="14">
        <v>13944520</v>
      </c>
      <c r="I111" s="14">
        <v>15219343.060000001</v>
      </c>
    </row>
    <row r="112" spans="1:9" x14ac:dyDescent="0.25">
      <c r="A112" t="s">
        <v>113</v>
      </c>
      <c r="B112" s="14">
        <v>1636455</v>
      </c>
      <c r="C112" s="14">
        <v>2808603</v>
      </c>
      <c r="D112" s="14">
        <v>3808710</v>
      </c>
      <c r="E112" s="14">
        <v>4373483</v>
      </c>
      <c r="F112" s="14">
        <v>4664051.66</v>
      </c>
      <c r="G112" s="14">
        <v>5190369.75</v>
      </c>
      <c r="H112" s="14">
        <v>5595423</v>
      </c>
      <c r="I112" s="14">
        <v>5828978.9199999999</v>
      </c>
    </row>
    <row r="113" spans="1:9" x14ac:dyDescent="0.25">
      <c r="A113" t="s">
        <v>114</v>
      </c>
      <c r="B113" s="14">
        <v>323263</v>
      </c>
      <c r="C113" s="14">
        <v>2682778</v>
      </c>
      <c r="D113" s="14">
        <v>4421086</v>
      </c>
      <c r="E113" s="14">
        <v>5904753</v>
      </c>
      <c r="F113" s="14">
        <v>5989971.25</v>
      </c>
      <c r="G113" s="14">
        <v>6466701.7999999998</v>
      </c>
      <c r="H113" s="14">
        <v>6954578</v>
      </c>
      <c r="I113" s="14">
        <v>7122137.6200000001</v>
      </c>
    </row>
    <row r="114" spans="1:9" x14ac:dyDescent="0.25">
      <c r="A114" t="s">
        <v>115</v>
      </c>
    </row>
    <row r="115" spans="1:9" x14ac:dyDescent="0.25">
      <c r="A115" t="s">
        <v>116</v>
      </c>
    </row>
    <row r="116" spans="1:9" ht="13" thickBot="1" x14ac:dyDescent="0.3">
      <c r="A116" t="s">
        <v>117</v>
      </c>
    </row>
    <row r="117" spans="1:9" ht="13.5" thickBot="1" x14ac:dyDescent="0.35">
      <c r="A117" s="15" t="s">
        <v>71</v>
      </c>
      <c r="B117" s="16">
        <f t="shared" ref="B117:I117" si="9">SUM(B111:B116)</f>
        <v>3647552</v>
      </c>
      <c r="C117" s="16">
        <f t="shared" si="9"/>
        <v>12397588</v>
      </c>
      <c r="D117" s="16">
        <f t="shared" si="9"/>
        <v>17497125</v>
      </c>
      <c r="E117" s="16">
        <f t="shared" si="9"/>
        <v>21041690</v>
      </c>
      <c r="F117" s="16">
        <f t="shared" si="9"/>
        <v>22406893.509999998</v>
      </c>
      <c r="G117" s="16">
        <f t="shared" si="9"/>
        <v>24256781.350000001</v>
      </c>
      <c r="H117" s="16">
        <f t="shared" si="9"/>
        <v>26494521</v>
      </c>
      <c r="I117" s="16">
        <f t="shared" si="9"/>
        <v>28170459.600000001</v>
      </c>
    </row>
    <row r="119" spans="1:9" ht="13" x14ac:dyDescent="0.3">
      <c r="A119" s="9" t="s">
        <v>118</v>
      </c>
    </row>
    <row r="120" spans="1:9" x14ac:dyDescent="0.25">
      <c r="A120" t="s">
        <v>119</v>
      </c>
      <c r="B120" s="14">
        <v>214775</v>
      </c>
      <c r="C120" s="14">
        <v>3181683</v>
      </c>
      <c r="D120" s="14">
        <v>4724656</v>
      </c>
      <c r="E120" s="14">
        <v>5420990</v>
      </c>
      <c r="F120" s="14">
        <v>5759492.7000000002</v>
      </c>
      <c r="G120" s="14">
        <v>6223670.2999999998</v>
      </c>
      <c r="H120" s="14">
        <v>7024545</v>
      </c>
      <c r="I120" s="14">
        <v>7477201.8700000001</v>
      </c>
    </row>
    <row r="121" spans="1:9" x14ac:dyDescent="0.25">
      <c r="A121" t="s">
        <v>11</v>
      </c>
      <c r="B121" s="14">
        <v>0</v>
      </c>
      <c r="C121" s="14"/>
      <c r="D121" s="14">
        <v>290870</v>
      </c>
      <c r="E121" s="14">
        <v>2127124</v>
      </c>
      <c r="F121" s="14">
        <v>3767051.7</v>
      </c>
      <c r="G121" s="14">
        <v>3956957.2</v>
      </c>
      <c r="H121" s="14">
        <v>4255036</v>
      </c>
      <c r="I121" s="14">
        <v>4473237.6399999997</v>
      </c>
    </row>
    <row r="122" spans="1:9" x14ac:dyDescent="0.25">
      <c r="A122" t="s">
        <v>114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x14ac:dyDescent="0.25">
      <c r="A123" t="s">
        <v>120</v>
      </c>
    </row>
    <row r="124" spans="1:9" x14ac:dyDescent="0.25">
      <c r="A124" t="s">
        <v>121</v>
      </c>
    </row>
    <row r="125" spans="1:9" ht="13" thickBot="1" x14ac:dyDescent="0.3">
      <c r="A125" t="s">
        <v>122</v>
      </c>
    </row>
    <row r="126" spans="1:9" ht="13.5" thickBot="1" x14ac:dyDescent="0.35">
      <c r="A126" s="15" t="s">
        <v>71</v>
      </c>
      <c r="B126" s="16">
        <f t="shared" ref="B126:I126" si="10">SUM(B120:B125)</f>
        <v>214775</v>
      </c>
      <c r="C126" s="16">
        <f t="shared" si="10"/>
        <v>3181683</v>
      </c>
      <c r="D126" s="16">
        <f t="shared" si="10"/>
        <v>5015526</v>
      </c>
      <c r="E126" s="16">
        <f t="shared" si="10"/>
        <v>7548114</v>
      </c>
      <c r="F126" s="16">
        <f t="shared" si="10"/>
        <v>9526544.4000000004</v>
      </c>
      <c r="G126" s="16">
        <f t="shared" si="10"/>
        <v>10180627.5</v>
      </c>
      <c r="H126" s="16">
        <f t="shared" si="10"/>
        <v>11279581</v>
      </c>
      <c r="I126" s="16">
        <f t="shared" si="10"/>
        <v>11950439.51</v>
      </c>
    </row>
    <row r="127" spans="1:9" ht="13" thickBot="1" x14ac:dyDescent="0.3"/>
    <row r="128" spans="1:9" ht="13.5" thickBot="1" x14ac:dyDescent="0.35">
      <c r="A128" s="15" t="s">
        <v>123</v>
      </c>
      <c r="B128" s="16">
        <f t="shared" ref="B128:I128" si="11">B126+B117+B108+B99+B91+B82+B71+B64+B59+B50</f>
        <v>43309135</v>
      </c>
      <c r="C128" s="16">
        <f t="shared" si="11"/>
        <v>131167765</v>
      </c>
      <c r="D128" s="16">
        <f t="shared" si="11"/>
        <v>207627542</v>
      </c>
      <c r="E128" s="16">
        <f t="shared" si="11"/>
        <v>281533049</v>
      </c>
      <c r="F128" s="16">
        <f t="shared" si="11"/>
        <v>325195095.38999999</v>
      </c>
      <c r="G128" s="16">
        <f t="shared" si="11"/>
        <v>362925551.17000002</v>
      </c>
      <c r="H128" s="16">
        <f t="shared" si="11"/>
        <v>411322997</v>
      </c>
      <c r="I128" s="16">
        <f t="shared" si="11"/>
        <v>445991009.27999997</v>
      </c>
    </row>
    <row r="129" spans="1:9" ht="13" thickBot="1" x14ac:dyDescent="0.3"/>
    <row r="130" spans="1:9" ht="13.5" thickBot="1" x14ac:dyDescent="0.35">
      <c r="A130" s="15" t="s">
        <v>124</v>
      </c>
      <c r="B130" s="16">
        <f t="shared" ref="B130:I130" si="12">B128+B119+B110+B101+B93+B84+B73+B66+B61+B52+B41</f>
        <v>254628886</v>
      </c>
      <c r="C130" s="16">
        <f t="shared" si="12"/>
        <v>682599461</v>
      </c>
      <c r="D130" s="16">
        <f t="shared" si="12"/>
        <v>953151867</v>
      </c>
      <c r="E130" s="16">
        <f t="shared" si="12"/>
        <v>1245365822</v>
      </c>
      <c r="F130" s="16">
        <f t="shared" si="12"/>
        <v>1456483104.3899999</v>
      </c>
      <c r="G130" s="16">
        <f t="shared" si="12"/>
        <v>1669633522.7399998</v>
      </c>
      <c r="H130" s="16">
        <f t="shared" si="12"/>
        <v>1954271215</v>
      </c>
      <c r="I130" s="16">
        <f t="shared" si="12"/>
        <v>2170581994.5</v>
      </c>
    </row>
  </sheetData>
  <sortState xmlns:xlrd2="http://schemas.microsoft.com/office/spreadsheetml/2017/richdata2" ref="A10:I40">
    <sortCondition ref="A10:A40"/>
  </sortState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73"/>
  <sheetViews>
    <sheetView zoomScale="75" zoomScaleNormal="75" workbookViewId="0">
      <pane xSplit="2" ySplit="4" topLeftCell="C35" activePane="bottomRight" state="frozen"/>
      <selection pane="topRight" activeCell="C1" sqref="C1"/>
      <selection pane="bottomLeft" activeCell="A5" sqref="A5"/>
      <selection pane="bottomRight" activeCell="L42" sqref="L42"/>
    </sheetView>
  </sheetViews>
  <sheetFormatPr defaultColWidth="9.08984375" defaultRowHeight="13" x14ac:dyDescent="0.25"/>
  <cols>
    <col min="1" max="1" width="3.7265625" style="35" customWidth="1"/>
    <col min="2" max="2" width="14" style="45" customWidth="1"/>
    <col min="3" max="10" width="10" style="37" customWidth="1"/>
    <col min="11" max="17" width="10.36328125" style="37" customWidth="1"/>
    <col min="18" max="20" width="10.36328125" style="38" customWidth="1"/>
    <col min="21" max="31" width="10.36328125" style="37" customWidth="1"/>
    <col min="32" max="32" width="10.453125" style="37" customWidth="1"/>
    <col min="33" max="36" width="10.453125" style="39" customWidth="1"/>
    <col min="37" max="16384" width="9.08984375" style="39"/>
  </cols>
  <sheetData>
    <row r="1" spans="1:37" ht="18.5" x14ac:dyDescent="0.25">
      <c r="B1" s="36" t="s">
        <v>271</v>
      </c>
    </row>
    <row r="3" spans="1:37" ht="15.5" x14ac:dyDescent="0.25">
      <c r="C3" s="84" t="s">
        <v>247</v>
      </c>
      <c r="D3" s="84"/>
      <c r="E3" s="84"/>
      <c r="J3"/>
      <c r="K3"/>
      <c r="L3"/>
      <c r="M3"/>
      <c r="N3"/>
      <c r="O3"/>
      <c r="P3"/>
      <c r="Q3"/>
      <c r="R3"/>
      <c r="S3"/>
      <c r="T3"/>
      <c r="U3"/>
    </row>
    <row r="4" spans="1:37" x14ac:dyDescent="0.25">
      <c r="B4" s="40" t="s">
        <v>1</v>
      </c>
      <c r="C4" s="41" t="s">
        <v>209</v>
      </c>
      <c r="D4" s="41" t="s">
        <v>210</v>
      </c>
      <c r="E4" s="41" t="s">
        <v>211</v>
      </c>
      <c r="F4" s="41" t="s">
        <v>212</v>
      </c>
      <c r="G4" s="41" t="s">
        <v>213</v>
      </c>
      <c r="H4" s="41" t="s">
        <v>214</v>
      </c>
      <c r="I4" s="41" t="s">
        <v>215</v>
      </c>
      <c r="J4" s="41" t="s">
        <v>216</v>
      </c>
      <c r="K4" s="41" t="s">
        <v>207</v>
      </c>
      <c r="L4" s="41" t="s">
        <v>208</v>
      </c>
      <c r="M4" s="41" t="s">
        <v>204</v>
      </c>
      <c r="N4" s="41" t="s">
        <v>203</v>
      </c>
      <c r="O4" s="41" t="s">
        <v>202</v>
      </c>
      <c r="P4" s="41" t="s">
        <v>201</v>
      </c>
      <c r="Q4" s="41" t="s">
        <v>200</v>
      </c>
      <c r="R4" s="41" t="s">
        <v>199</v>
      </c>
      <c r="S4" s="41" t="s">
        <v>198</v>
      </c>
      <c r="T4" s="41" t="s">
        <v>197</v>
      </c>
      <c r="U4" s="41" t="s">
        <v>160</v>
      </c>
      <c r="V4" s="41" t="s">
        <v>161</v>
      </c>
      <c r="W4" s="41" t="s">
        <v>162</v>
      </c>
      <c r="X4" s="41" t="s">
        <v>163</v>
      </c>
      <c r="Y4" s="41" t="s">
        <v>164</v>
      </c>
      <c r="Z4" s="41" t="s">
        <v>165</v>
      </c>
      <c r="AA4" s="41" t="s">
        <v>166</v>
      </c>
      <c r="AB4" s="41" t="s">
        <v>159</v>
      </c>
      <c r="AC4" s="96" t="s">
        <v>257</v>
      </c>
      <c r="AD4" s="106" t="s">
        <v>256</v>
      </c>
      <c r="AE4" s="101" t="s">
        <v>258</v>
      </c>
      <c r="AF4" s="101" t="s">
        <v>259</v>
      </c>
      <c r="AG4" s="41" t="s">
        <v>264</v>
      </c>
      <c r="AH4" s="96" t="s">
        <v>265</v>
      </c>
      <c r="AI4" s="101" t="s">
        <v>266</v>
      </c>
      <c r="AJ4" s="101" t="s">
        <v>272</v>
      </c>
      <c r="AK4" s="101"/>
    </row>
    <row r="5" spans="1:37" x14ac:dyDescent="0.25">
      <c r="A5" s="42">
        <v>1</v>
      </c>
      <c r="B5" s="38" t="s">
        <v>174</v>
      </c>
      <c r="C5" s="43">
        <v>13131557</v>
      </c>
      <c r="D5" s="43">
        <v>30647297</v>
      </c>
      <c r="E5" s="43">
        <v>34431165</v>
      </c>
      <c r="F5" s="43">
        <v>39953629</v>
      </c>
      <c r="G5" s="43">
        <v>39447301.700000003</v>
      </c>
      <c r="H5" s="43">
        <v>41970614.399999999</v>
      </c>
      <c r="I5" s="43">
        <v>49385940</v>
      </c>
      <c r="J5" s="43">
        <v>55937541.259999998</v>
      </c>
      <c r="K5" s="43">
        <v>61924223</v>
      </c>
      <c r="L5" s="43">
        <v>66431141.969999999</v>
      </c>
      <c r="M5" s="43">
        <v>58117510.730000004</v>
      </c>
      <c r="N5" s="43">
        <v>55081538.690000013</v>
      </c>
      <c r="O5" s="43">
        <v>57387665.809999987</v>
      </c>
      <c r="P5" s="43">
        <v>59939116.160000004</v>
      </c>
      <c r="Q5" s="43">
        <v>60403499.060000002</v>
      </c>
      <c r="R5" s="43">
        <v>60421999.760000005</v>
      </c>
      <c r="S5" s="43">
        <v>63037273.530000001</v>
      </c>
      <c r="T5" s="43">
        <v>59644350.219999999</v>
      </c>
      <c r="U5" s="43">
        <v>58356211.419999994</v>
      </c>
      <c r="V5" s="43">
        <v>57804745.479999997</v>
      </c>
      <c r="W5" s="43">
        <v>55261443.420000002</v>
      </c>
      <c r="X5" s="43">
        <v>55019402.309999995</v>
      </c>
      <c r="Y5" s="43">
        <v>54512648.719999999</v>
      </c>
      <c r="Z5" s="43">
        <v>55979946.780000009</v>
      </c>
      <c r="AA5" s="43">
        <v>55820854.07</v>
      </c>
      <c r="AB5" s="43">
        <v>58536906.890000001</v>
      </c>
      <c r="AC5" s="43">
        <v>57758108.75</v>
      </c>
      <c r="AD5" s="85">
        <v>42485587.540000007</v>
      </c>
      <c r="AE5" s="43">
        <v>30820598.419999994</v>
      </c>
      <c r="AF5" s="43">
        <v>39933307</v>
      </c>
      <c r="AG5" s="43">
        <v>57169938.57</v>
      </c>
      <c r="AH5" s="43">
        <v>58630345.090000004</v>
      </c>
      <c r="AI5" s="39">
        <v>59053993.599999994</v>
      </c>
      <c r="AJ5" s="39">
        <v>60493595.329999976</v>
      </c>
    </row>
    <row r="6" spans="1:37" x14ac:dyDescent="0.25">
      <c r="A6" s="42">
        <v>2</v>
      </c>
      <c r="B6" s="38" t="s">
        <v>191</v>
      </c>
      <c r="C6" s="43">
        <v>2312924</v>
      </c>
      <c r="D6" s="43">
        <v>14709957</v>
      </c>
      <c r="E6" s="43">
        <v>16660063</v>
      </c>
      <c r="F6" s="43">
        <v>17731396</v>
      </c>
      <c r="G6" s="43">
        <v>17297113.280000001</v>
      </c>
      <c r="H6" s="43">
        <v>15515215.220000001</v>
      </c>
      <c r="I6" s="43">
        <v>16652723</v>
      </c>
      <c r="J6" s="43">
        <v>17893870.829999998</v>
      </c>
      <c r="K6" s="43">
        <v>19361881</v>
      </c>
      <c r="L6" s="43">
        <v>20575519.25</v>
      </c>
      <c r="M6" s="43">
        <v>17378541.25</v>
      </c>
      <c r="N6" s="43">
        <v>16034011.639999999</v>
      </c>
      <c r="O6" s="43">
        <v>15311987.070000002</v>
      </c>
      <c r="P6" s="43">
        <v>16306489.770000001</v>
      </c>
      <c r="Q6" s="43">
        <v>16924467.559999999</v>
      </c>
      <c r="R6" s="43">
        <v>18503606.449999999</v>
      </c>
      <c r="S6" s="43">
        <v>19428862.329999998</v>
      </c>
      <c r="T6" s="43">
        <v>17709005.829999998</v>
      </c>
      <c r="U6" s="43">
        <v>18161762.82</v>
      </c>
      <c r="V6" s="43">
        <v>18137210.890000001</v>
      </c>
      <c r="W6" s="43">
        <v>15823311.670000002</v>
      </c>
      <c r="X6" s="43">
        <v>15788451.25</v>
      </c>
      <c r="Y6" s="43">
        <v>15813241.530000001</v>
      </c>
      <c r="Z6" s="43">
        <v>13615020.660000004</v>
      </c>
      <c r="AA6" s="43">
        <v>14710079.109999999</v>
      </c>
      <c r="AB6" s="43">
        <v>15378669.220000001</v>
      </c>
      <c r="AC6" s="43">
        <v>13807869.640000001</v>
      </c>
      <c r="AD6" s="85">
        <v>10227125.75</v>
      </c>
      <c r="AE6" s="43">
        <v>7420858.2000000002</v>
      </c>
      <c r="AF6" s="43">
        <v>10161035</v>
      </c>
      <c r="AG6" s="43">
        <v>13886353.15</v>
      </c>
      <c r="AH6" s="43">
        <v>12380460.23</v>
      </c>
      <c r="AI6" s="39">
        <v>12464512.800000001</v>
      </c>
      <c r="AJ6" s="39">
        <v>13170222.589999991</v>
      </c>
    </row>
    <row r="7" spans="1:37" x14ac:dyDescent="0.25">
      <c r="A7" s="42">
        <v>3</v>
      </c>
      <c r="B7" s="38" t="s">
        <v>171</v>
      </c>
      <c r="C7" s="43">
        <v>1576219</v>
      </c>
      <c r="D7" s="43">
        <v>3839116</v>
      </c>
      <c r="E7" s="43">
        <v>9530783</v>
      </c>
      <c r="F7" s="43">
        <v>13497233</v>
      </c>
      <c r="G7" s="43">
        <v>14323490.529999999</v>
      </c>
      <c r="H7" s="43">
        <v>14483190.960000001</v>
      </c>
      <c r="I7" s="43">
        <v>16355201</v>
      </c>
      <c r="J7" s="43">
        <v>18508548.120000001</v>
      </c>
      <c r="K7" s="43">
        <v>20547314</v>
      </c>
      <c r="L7" s="43">
        <v>22427215.100000001</v>
      </c>
      <c r="M7" s="43">
        <v>19000095.359999999</v>
      </c>
      <c r="N7" s="43">
        <v>17438200.300000001</v>
      </c>
      <c r="O7" s="43">
        <v>18412867.219999999</v>
      </c>
      <c r="P7" s="43">
        <v>18801217.300000001</v>
      </c>
      <c r="Q7" s="43">
        <v>19109279.25</v>
      </c>
      <c r="R7" s="43">
        <v>18946106.969999999</v>
      </c>
      <c r="S7" s="43">
        <v>19561087.069999997</v>
      </c>
      <c r="T7" s="43">
        <v>19047289.219999999</v>
      </c>
      <c r="U7" s="43">
        <v>20272378.779999997</v>
      </c>
      <c r="V7" s="43">
        <v>20182384.370000001</v>
      </c>
      <c r="W7" s="43">
        <v>19132153.5</v>
      </c>
      <c r="X7" s="43">
        <v>19414918.539999999</v>
      </c>
      <c r="Y7" s="43">
        <v>20957038.260000002</v>
      </c>
      <c r="Z7" s="43">
        <v>19997261.390000004</v>
      </c>
      <c r="AA7" s="43">
        <v>19330775.500000004</v>
      </c>
      <c r="AB7" s="43">
        <v>20325757.289999999</v>
      </c>
      <c r="AC7" s="43">
        <v>20450974.239999998</v>
      </c>
      <c r="AD7" s="85">
        <v>13839655.640000001</v>
      </c>
      <c r="AE7" s="43">
        <v>9345847.2799999993</v>
      </c>
      <c r="AF7" s="43">
        <v>13129435</v>
      </c>
      <c r="AG7" s="43">
        <v>18797009.460000001</v>
      </c>
      <c r="AH7" s="43">
        <v>18805362.940000001</v>
      </c>
      <c r="AI7" s="39">
        <v>19263611.550000001</v>
      </c>
      <c r="AJ7" s="39">
        <v>20449553.909999989</v>
      </c>
    </row>
    <row r="8" spans="1:37" x14ac:dyDescent="0.25">
      <c r="A8" s="42">
        <v>4</v>
      </c>
      <c r="B8" s="38" t="s">
        <v>184</v>
      </c>
      <c r="C8" s="43">
        <v>8181417</v>
      </c>
      <c r="D8" s="43">
        <v>24558897</v>
      </c>
      <c r="E8" s="43">
        <v>34128302</v>
      </c>
      <c r="F8" s="43">
        <v>43236718</v>
      </c>
      <c r="G8" s="43">
        <v>51286585.850000001</v>
      </c>
      <c r="H8" s="43">
        <v>61133973.5</v>
      </c>
      <c r="I8" s="43">
        <v>75601792</v>
      </c>
      <c r="J8" s="43">
        <v>86486583.519999996</v>
      </c>
      <c r="K8" s="43">
        <v>98653062</v>
      </c>
      <c r="L8" s="43">
        <v>111172338.77</v>
      </c>
      <c r="M8" s="43">
        <v>104669952.57000001</v>
      </c>
      <c r="N8" s="43">
        <v>104419134.16</v>
      </c>
      <c r="O8" s="43">
        <v>110253988.32000002</v>
      </c>
      <c r="P8" s="43">
        <v>115621938.30000001</v>
      </c>
      <c r="Q8" s="43">
        <v>120814146.26000001</v>
      </c>
      <c r="R8" s="43">
        <v>127884361.60999998</v>
      </c>
      <c r="S8" s="43">
        <v>136447656.70000002</v>
      </c>
      <c r="T8" s="43">
        <v>134961751.90000001</v>
      </c>
      <c r="U8" s="43">
        <v>139385098.31999999</v>
      </c>
      <c r="V8" s="43">
        <v>145619089.80000001</v>
      </c>
      <c r="W8" s="43">
        <v>137637439.13</v>
      </c>
      <c r="X8" s="43">
        <v>138542665.59</v>
      </c>
      <c r="Y8" s="43">
        <v>141609226.77000001</v>
      </c>
      <c r="Z8" s="43">
        <v>143045743.47999999</v>
      </c>
      <c r="AA8" s="43">
        <v>134141671.84999999</v>
      </c>
      <c r="AB8" s="43">
        <v>139507225.15000001</v>
      </c>
      <c r="AC8" s="43">
        <v>142904247.84</v>
      </c>
      <c r="AD8" s="85">
        <v>101974223.75999999</v>
      </c>
      <c r="AE8" s="43">
        <v>92071306.400000021</v>
      </c>
      <c r="AF8" s="43">
        <v>128396440.00000001</v>
      </c>
      <c r="AG8" s="43">
        <v>172895893.56999999</v>
      </c>
      <c r="AH8" s="43">
        <v>171667782.49000001</v>
      </c>
      <c r="AI8" s="39">
        <v>175897780.03000003</v>
      </c>
      <c r="AJ8" s="39">
        <v>185351883.12999991</v>
      </c>
    </row>
    <row r="9" spans="1:37" x14ac:dyDescent="0.25">
      <c r="A9" s="42">
        <v>5</v>
      </c>
      <c r="B9" s="38" t="s">
        <v>193</v>
      </c>
      <c r="C9" s="43">
        <v>0</v>
      </c>
      <c r="D9" s="43">
        <v>720005</v>
      </c>
      <c r="E9" s="43">
        <v>2285843</v>
      </c>
      <c r="F9" s="43">
        <v>4217888</v>
      </c>
      <c r="G9" s="43">
        <v>6232580.4699999997</v>
      </c>
      <c r="H9" s="43">
        <v>7455894.8200000003</v>
      </c>
      <c r="I9" s="43">
        <v>8721775</v>
      </c>
      <c r="J9" s="43">
        <v>10389987.6</v>
      </c>
      <c r="K9" s="43">
        <v>12747104</v>
      </c>
      <c r="L9" s="43">
        <v>13351265.67</v>
      </c>
      <c r="M9" s="43">
        <v>13453068.549999999</v>
      </c>
      <c r="N9" s="43">
        <v>13882782.379999999</v>
      </c>
      <c r="O9" s="43">
        <v>15255355.390000001</v>
      </c>
      <c r="P9" s="43">
        <v>16827452.099999998</v>
      </c>
      <c r="Q9" s="43">
        <v>16958489.580000002</v>
      </c>
      <c r="R9" s="43">
        <v>17490941.620000001</v>
      </c>
      <c r="S9" s="43">
        <v>18578403.550000001</v>
      </c>
      <c r="T9" s="43">
        <v>19414136.550000001</v>
      </c>
      <c r="U9" s="43">
        <v>20768966.52</v>
      </c>
      <c r="V9" s="43">
        <v>21875156.159999996</v>
      </c>
      <c r="W9" s="43">
        <v>20595653.84</v>
      </c>
      <c r="X9" s="43">
        <v>21217863.099999998</v>
      </c>
      <c r="Y9" s="43">
        <v>23259238.899999999</v>
      </c>
      <c r="Z9" s="43">
        <v>25041008.449999996</v>
      </c>
      <c r="AA9" s="43">
        <v>27045323.57</v>
      </c>
      <c r="AB9" s="43">
        <v>29046899.530000001</v>
      </c>
      <c r="AC9" s="43">
        <v>28545146.739999995</v>
      </c>
      <c r="AD9" s="85">
        <v>21286227.939999998</v>
      </c>
      <c r="AE9" s="43">
        <v>16533978.519999998</v>
      </c>
      <c r="AF9" s="43">
        <v>24313334</v>
      </c>
      <c r="AG9" s="43">
        <v>35041656.68</v>
      </c>
      <c r="AH9" s="43">
        <v>36831475.25</v>
      </c>
      <c r="AI9" s="39">
        <v>39473887.759999998</v>
      </c>
      <c r="AJ9" s="39">
        <v>41149621.769999988</v>
      </c>
    </row>
    <row r="10" spans="1:37" x14ac:dyDescent="0.25">
      <c r="A10" s="42">
        <v>6</v>
      </c>
      <c r="B10" s="38" t="s">
        <v>182</v>
      </c>
      <c r="C10" s="43">
        <v>4999231</v>
      </c>
      <c r="D10" s="43">
        <v>20642943</v>
      </c>
      <c r="E10" s="43">
        <v>30169844</v>
      </c>
      <c r="F10" s="43">
        <v>39754518</v>
      </c>
      <c r="G10" s="43">
        <v>48826574.700000003</v>
      </c>
      <c r="H10" s="43">
        <v>60284262.200000003</v>
      </c>
      <c r="I10" s="43">
        <v>71245313</v>
      </c>
      <c r="J10" s="43">
        <v>79227439.569999993</v>
      </c>
      <c r="K10" s="43">
        <v>81383230</v>
      </c>
      <c r="L10" s="43">
        <v>97699672.590000004</v>
      </c>
      <c r="M10" s="43">
        <v>98391013.49000001</v>
      </c>
      <c r="N10" s="43">
        <v>99048972.949999988</v>
      </c>
      <c r="O10" s="43">
        <v>103872925.95999999</v>
      </c>
      <c r="P10" s="43">
        <v>107279528.12</v>
      </c>
      <c r="Q10" s="43">
        <v>111015117.72</v>
      </c>
      <c r="R10" s="43">
        <v>117281155.68000001</v>
      </c>
      <c r="S10" s="43">
        <v>123318634.84999999</v>
      </c>
      <c r="T10" s="43">
        <v>119231646.81999999</v>
      </c>
      <c r="U10" s="43">
        <v>124027120.08</v>
      </c>
      <c r="V10" s="43">
        <v>125835347.02000001</v>
      </c>
      <c r="W10" s="43">
        <v>114485606.97</v>
      </c>
      <c r="X10" s="43">
        <v>113243208.09999999</v>
      </c>
      <c r="Y10" s="43">
        <v>119384478.72</v>
      </c>
      <c r="Z10" s="43">
        <v>124817967.32999998</v>
      </c>
      <c r="AA10" s="43">
        <v>127093891.89</v>
      </c>
      <c r="AB10" s="43">
        <v>131514174.63999999</v>
      </c>
      <c r="AC10" s="43">
        <v>132360621.96000001</v>
      </c>
      <c r="AD10" s="85">
        <v>98000778.709999993</v>
      </c>
      <c r="AE10" s="43">
        <v>80234395.170000002</v>
      </c>
      <c r="AF10" s="43">
        <v>114664060</v>
      </c>
      <c r="AG10" s="43">
        <v>159240363.25</v>
      </c>
      <c r="AH10" s="43">
        <v>158435289.13</v>
      </c>
      <c r="AI10" s="39">
        <v>166564427.54999998</v>
      </c>
      <c r="AJ10" s="39">
        <v>175015573.37999991</v>
      </c>
    </row>
    <row r="11" spans="1:37" x14ac:dyDescent="0.25">
      <c r="A11" s="42">
        <v>7</v>
      </c>
      <c r="B11" s="38" t="s">
        <v>170</v>
      </c>
      <c r="C11" s="43">
        <v>10542293</v>
      </c>
      <c r="D11" s="43">
        <v>27757232</v>
      </c>
      <c r="E11" s="43">
        <v>33838336</v>
      </c>
      <c r="F11" s="43">
        <v>45516617</v>
      </c>
      <c r="G11" s="43">
        <v>58351106.649999999</v>
      </c>
      <c r="H11" s="43">
        <v>68229914.760000005</v>
      </c>
      <c r="I11" s="43">
        <v>78625940</v>
      </c>
      <c r="J11" s="43">
        <v>84505743.349999994</v>
      </c>
      <c r="K11" s="43">
        <v>89668795</v>
      </c>
      <c r="L11" s="43">
        <v>95458695.969999999</v>
      </c>
      <c r="M11" s="43">
        <v>85200825.190000013</v>
      </c>
      <c r="N11" s="43">
        <v>83013875.269999981</v>
      </c>
      <c r="O11" s="43">
        <v>87091622.760000005</v>
      </c>
      <c r="P11" s="43">
        <v>89569723.88000004</v>
      </c>
      <c r="Q11" s="43">
        <v>89415047.660000011</v>
      </c>
      <c r="R11" s="43">
        <v>88921321.190000013</v>
      </c>
      <c r="S11" s="43">
        <v>93040648.900000006</v>
      </c>
      <c r="T11" s="43">
        <v>87395139.829999983</v>
      </c>
      <c r="U11" s="43">
        <v>89028981.750000015</v>
      </c>
      <c r="V11" s="43">
        <v>89265723.150000006</v>
      </c>
      <c r="W11" s="43">
        <v>82386001.170000002</v>
      </c>
      <c r="X11" s="43">
        <v>82359807.150000006</v>
      </c>
      <c r="Y11" s="43">
        <v>83857397.070000008</v>
      </c>
      <c r="Z11" s="43">
        <v>84324281.520000011</v>
      </c>
      <c r="AA11" s="43">
        <v>81112259.789999992</v>
      </c>
      <c r="AB11" s="43">
        <v>82129607.700000003</v>
      </c>
      <c r="AC11" s="43">
        <v>81576110.090000004</v>
      </c>
      <c r="AD11" s="85">
        <v>56942296.109999999</v>
      </c>
      <c r="AE11" s="43">
        <v>46800933.560000002</v>
      </c>
      <c r="AF11" s="43">
        <v>63516201</v>
      </c>
      <c r="AG11" s="43">
        <v>85837107.129999995</v>
      </c>
      <c r="AH11" s="43">
        <v>84552235.280000001</v>
      </c>
      <c r="AI11" s="39">
        <v>83375783.5</v>
      </c>
      <c r="AJ11" s="39">
        <v>86406073.549999982</v>
      </c>
    </row>
    <row r="12" spans="1:37" x14ac:dyDescent="0.25">
      <c r="A12" s="42">
        <v>8</v>
      </c>
      <c r="B12" s="38" t="s">
        <v>181</v>
      </c>
      <c r="C12" s="43">
        <v>11643733</v>
      </c>
      <c r="D12" s="43">
        <v>23270203</v>
      </c>
      <c r="E12" s="43">
        <v>30331089</v>
      </c>
      <c r="F12" s="43">
        <v>34407771</v>
      </c>
      <c r="G12" s="43">
        <v>37406702.200000003</v>
      </c>
      <c r="H12" s="43">
        <v>41417535.700000003</v>
      </c>
      <c r="I12" s="43">
        <v>48376545</v>
      </c>
      <c r="J12" s="43">
        <v>55324841.18</v>
      </c>
      <c r="K12" s="43">
        <v>61841398</v>
      </c>
      <c r="L12" s="43">
        <v>67686740.939999998</v>
      </c>
      <c r="M12" s="43">
        <v>64046829.509999998</v>
      </c>
      <c r="N12" s="43">
        <v>61084756.990000002</v>
      </c>
      <c r="O12" s="43">
        <v>62804156.199999996</v>
      </c>
      <c r="P12" s="43">
        <v>64248910.220000006</v>
      </c>
      <c r="Q12" s="43">
        <v>68438186.669999987</v>
      </c>
      <c r="R12" s="43">
        <v>71434982.289999992</v>
      </c>
      <c r="S12" s="43">
        <v>73857640.290000007</v>
      </c>
      <c r="T12" s="43">
        <v>68927253.440000013</v>
      </c>
      <c r="U12" s="43">
        <v>69950584.459999993</v>
      </c>
      <c r="V12" s="43">
        <v>71286100.349999994</v>
      </c>
      <c r="W12" s="43">
        <v>62225277.189999998</v>
      </c>
      <c r="X12" s="43">
        <v>60249332.640000001</v>
      </c>
      <c r="Y12" s="43">
        <v>62065687.290000007</v>
      </c>
      <c r="Z12" s="43">
        <v>62900685.339999996</v>
      </c>
      <c r="AA12" s="43">
        <v>62408098.640000008</v>
      </c>
      <c r="AB12" s="43">
        <v>64622291.400000006</v>
      </c>
      <c r="AC12" s="43">
        <v>62253454.899999991</v>
      </c>
      <c r="AD12" s="85">
        <v>46303077.789999999</v>
      </c>
      <c r="AE12" s="43">
        <v>35642677.390000001</v>
      </c>
      <c r="AF12" s="43">
        <v>49706087</v>
      </c>
      <c r="AG12" s="43">
        <v>67668174.450000003</v>
      </c>
      <c r="AH12" s="43">
        <v>65795232.350000009</v>
      </c>
      <c r="AI12" s="39">
        <v>68240983.010000005</v>
      </c>
      <c r="AJ12" s="39">
        <v>70746158.650000006</v>
      </c>
    </row>
    <row r="13" spans="1:37" x14ac:dyDescent="0.25">
      <c r="A13" s="42">
        <v>9</v>
      </c>
      <c r="B13" s="38" t="s">
        <v>190</v>
      </c>
      <c r="C13" s="43">
        <v>9170862</v>
      </c>
      <c r="D13" s="43">
        <v>22490657</v>
      </c>
      <c r="E13" s="43">
        <v>32528528</v>
      </c>
      <c r="F13" s="43">
        <v>38846260</v>
      </c>
      <c r="G13" s="43">
        <v>49239241.450000003</v>
      </c>
      <c r="H13" s="43">
        <v>60588279.759999998</v>
      </c>
      <c r="I13" s="43">
        <v>70462734</v>
      </c>
      <c r="J13" s="43">
        <v>78409748.540000007</v>
      </c>
      <c r="K13" s="43">
        <v>79090142</v>
      </c>
      <c r="L13" s="43">
        <v>81908938.730000004</v>
      </c>
      <c r="M13" s="43">
        <v>72425433.230000004</v>
      </c>
      <c r="N13" s="43">
        <v>68154986.609999999</v>
      </c>
      <c r="O13" s="43">
        <v>69309847.700000003</v>
      </c>
      <c r="P13" s="43">
        <v>71019898.640000001</v>
      </c>
      <c r="Q13" s="43">
        <v>72604999.929999992</v>
      </c>
      <c r="R13" s="43">
        <v>76981235.420000002</v>
      </c>
      <c r="S13" s="43">
        <v>77655963.100000009</v>
      </c>
      <c r="T13" s="43">
        <v>75278883.129999995</v>
      </c>
      <c r="U13" s="43">
        <v>75772778.800000012</v>
      </c>
      <c r="V13" s="43">
        <v>74342426.780000001</v>
      </c>
      <c r="W13" s="43">
        <v>71085293.039999992</v>
      </c>
      <c r="X13" s="43">
        <v>72059137.189999998</v>
      </c>
      <c r="Y13" s="43">
        <v>73555920.900000006</v>
      </c>
      <c r="Z13" s="43">
        <v>76214352.310000002</v>
      </c>
      <c r="AA13" s="43">
        <v>76259820.189999998</v>
      </c>
      <c r="AB13" s="43">
        <v>77171466.400000006</v>
      </c>
      <c r="AC13" s="43">
        <v>74244676.719999999</v>
      </c>
      <c r="AD13" s="85">
        <v>54025303.760000005</v>
      </c>
      <c r="AE13" s="43">
        <v>39194938.600000001</v>
      </c>
      <c r="AF13" s="43">
        <v>51391553</v>
      </c>
      <c r="AG13" s="43">
        <v>70499276.129999995</v>
      </c>
      <c r="AH13" s="43">
        <v>71755193.090000004</v>
      </c>
      <c r="AI13" s="39">
        <v>74734879.170000002</v>
      </c>
      <c r="AJ13" s="39">
        <v>81509143.899999991</v>
      </c>
    </row>
    <row r="14" spans="1:37" x14ac:dyDescent="0.25">
      <c r="A14" s="42">
        <v>10</v>
      </c>
      <c r="B14" s="38" t="s">
        <v>180</v>
      </c>
      <c r="C14" s="43">
        <v>13631707</v>
      </c>
      <c r="D14" s="43">
        <v>35900348</v>
      </c>
      <c r="E14" s="43">
        <v>48128036</v>
      </c>
      <c r="F14" s="43">
        <v>61128571</v>
      </c>
      <c r="G14" s="43">
        <v>65662018.5</v>
      </c>
      <c r="H14" s="43">
        <v>76404074</v>
      </c>
      <c r="I14" s="43">
        <v>85590514</v>
      </c>
      <c r="J14" s="43">
        <v>93127587.409999996</v>
      </c>
      <c r="K14" s="43">
        <v>102078087</v>
      </c>
      <c r="L14" s="43">
        <v>110477847.48</v>
      </c>
      <c r="M14" s="43">
        <v>98192822.720000014</v>
      </c>
      <c r="N14" s="43">
        <v>96545264.359999999</v>
      </c>
      <c r="O14" s="43">
        <v>103151432.19</v>
      </c>
      <c r="P14" s="43">
        <v>105913506.12</v>
      </c>
      <c r="Q14" s="43">
        <v>110041820.95</v>
      </c>
      <c r="R14" s="43">
        <v>116067556.67</v>
      </c>
      <c r="S14" s="43">
        <v>121121650.63</v>
      </c>
      <c r="T14" s="43">
        <v>114904955.60000001</v>
      </c>
      <c r="U14" s="43">
        <v>117262476.71999998</v>
      </c>
      <c r="V14" s="43">
        <v>117556980.97999999</v>
      </c>
      <c r="W14" s="43">
        <v>109299013.48</v>
      </c>
      <c r="X14" s="43">
        <v>110134642.60999998</v>
      </c>
      <c r="Y14" s="43">
        <v>117004770.07000001</v>
      </c>
      <c r="Z14" s="43">
        <v>118836649.17999999</v>
      </c>
      <c r="AA14" s="43">
        <v>118190093.03</v>
      </c>
      <c r="AB14" s="43">
        <v>121420072.78</v>
      </c>
      <c r="AC14" s="43">
        <v>119311877.92999999</v>
      </c>
      <c r="AD14" s="85">
        <v>87430092.379999995</v>
      </c>
      <c r="AE14" s="43">
        <v>72841673.060000017</v>
      </c>
      <c r="AF14" s="43">
        <v>102478692</v>
      </c>
      <c r="AG14" s="43">
        <v>137397858.69</v>
      </c>
      <c r="AH14" s="43">
        <v>137923170.53</v>
      </c>
      <c r="AI14" s="39">
        <v>141175361.56</v>
      </c>
      <c r="AJ14" s="39">
        <v>146701821.38999999</v>
      </c>
    </row>
    <row r="15" spans="1:37" x14ac:dyDescent="0.25">
      <c r="A15" s="42">
        <v>11</v>
      </c>
      <c r="B15" s="38" t="s">
        <v>185</v>
      </c>
      <c r="C15" s="43">
        <v>5319708</v>
      </c>
      <c r="D15" s="43">
        <v>12778842</v>
      </c>
      <c r="E15" s="43">
        <v>14035451</v>
      </c>
      <c r="F15" s="43">
        <v>19162839</v>
      </c>
      <c r="G15" s="43">
        <v>23942501.800000001</v>
      </c>
      <c r="H15" s="43">
        <v>28469244.600000001</v>
      </c>
      <c r="I15" s="43">
        <v>34983140</v>
      </c>
      <c r="J15" s="43">
        <v>40913559.799999997</v>
      </c>
      <c r="K15" s="43">
        <v>45893591</v>
      </c>
      <c r="L15" s="43">
        <v>48730202.640000001</v>
      </c>
      <c r="M15" s="43">
        <v>43577658.289999999</v>
      </c>
      <c r="N15" s="43">
        <v>43055517.870000005</v>
      </c>
      <c r="O15" s="43">
        <v>44925263.060000002</v>
      </c>
      <c r="P15" s="43">
        <v>47972306.659999996</v>
      </c>
      <c r="Q15" s="43">
        <v>49439403.600000001</v>
      </c>
      <c r="R15" s="43">
        <v>51310795.770000003</v>
      </c>
      <c r="S15" s="43">
        <v>54156138.189999998</v>
      </c>
      <c r="T15" s="43">
        <v>49836821.549999997</v>
      </c>
      <c r="U15" s="43">
        <v>51364711.590000004</v>
      </c>
      <c r="V15" s="43">
        <v>52632388.380000003</v>
      </c>
      <c r="W15" s="43">
        <v>47861113.630000003</v>
      </c>
      <c r="X15" s="43">
        <v>47196551.189999998</v>
      </c>
      <c r="Y15" s="43">
        <v>46430981.960000001</v>
      </c>
      <c r="Z15" s="43">
        <v>46829609.25</v>
      </c>
      <c r="AA15" s="43">
        <v>46908518.850000001</v>
      </c>
      <c r="AB15" s="43">
        <v>47437370.429999992</v>
      </c>
      <c r="AC15" s="43">
        <v>47042973.650000006</v>
      </c>
      <c r="AD15" s="85">
        <v>34611658.770000003</v>
      </c>
      <c r="AE15" s="43">
        <v>25889811.18</v>
      </c>
      <c r="AF15" s="43">
        <v>34829850</v>
      </c>
      <c r="AG15" s="43">
        <v>47950388.969999999</v>
      </c>
      <c r="AH15" s="43">
        <v>46936040.490000002</v>
      </c>
      <c r="AI15" s="39">
        <v>50208970.970000006</v>
      </c>
      <c r="AJ15" s="39">
        <v>50770966.00999999</v>
      </c>
    </row>
    <row r="16" spans="1:37" x14ac:dyDescent="0.25">
      <c r="A16" s="42">
        <v>12</v>
      </c>
      <c r="B16" s="38" t="s">
        <v>183</v>
      </c>
      <c r="C16" s="43">
        <v>2125911</v>
      </c>
      <c r="D16" s="43">
        <v>9519799</v>
      </c>
      <c r="E16" s="43">
        <v>21179362</v>
      </c>
      <c r="F16" s="43">
        <v>31090524</v>
      </c>
      <c r="G16" s="43">
        <v>38649188.149999999</v>
      </c>
      <c r="H16" s="43">
        <v>47618256.490000002</v>
      </c>
      <c r="I16" s="43">
        <v>57864650</v>
      </c>
      <c r="J16" s="43">
        <v>66556065.219999999</v>
      </c>
      <c r="K16" s="43">
        <v>76040031</v>
      </c>
      <c r="L16" s="43">
        <v>85539408.280000001</v>
      </c>
      <c r="M16" s="43">
        <v>77421307.450000003</v>
      </c>
      <c r="N16" s="43">
        <v>77269209.409999996</v>
      </c>
      <c r="O16" s="43">
        <v>86954461.930000007</v>
      </c>
      <c r="P16" s="43">
        <v>94613700.519999996</v>
      </c>
      <c r="Q16" s="43">
        <v>98102742.560000002</v>
      </c>
      <c r="R16" s="43">
        <v>101608645.29000001</v>
      </c>
      <c r="S16" s="43">
        <v>104732267.92000002</v>
      </c>
      <c r="T16" s="43">
        <v>101275032.08999999</v>
      </c>
      <c r="U16" s="43">
        <v>102718846.47999999</v>
      </c>
      <c r="V16" s="43">
        <v>103993534.42999998</v>
      </c>
      <c r="W16" s="43">
        <v>98760072.209999993</v>
      </c>
      <c r="X16" s="43">
        <v>101822277.67999999</v>
      </c>
      <c r="Y16" s="43">
        <v>104943985.94999999</v>
      </c>
      <c r="Z16" s="43">
        <v>106043755.03</v>
      </c>
      <c r="AA16" s="43">
        <v>105766409.57000001</v>
      </c>
      <c r="AB16" s="43">
        <v>109623804.77000001</v>
      </c>
      <c r="AC16" s="43">
        <v>111695894.07999998</v>
      </c>
      <c r="AD16" s="85">
        <v>85935114.720000029</v>
      </c>
      <c r="AE16" s="43">
        <v>72199630.770000011</v>
      </c>
      <c r="AF16" s="43">
        <v>104550447</v>
      </c>
      <c r="AG16" s="43">
        <v>139030851.81</v>
      </c>
      <c r="AH16" s="43">
        <v>138016294.80000001</v>
      </c>
      <c r="AI16" s="39">
        <v>147909963.55000001</v>
      </c>
      <c r="AJ16" s="39">
        <v>157163164.54999989</v>
      </c>
    </row>
    <row r="17" spans="1:36" x14ac:dyDescent="0.25">
      <c r="A17" s="42">
        <v>13</v>
      </c>
      <c r="B17" s="38" t="s">
        <v>179</v>
      </c>
      <c r="C17" s="43">
        <v>12074062</v>
      </c>
      <c r="D17" s="43">
        <v>21593348</v>
      </c>
      <c r="E17" s="43">
        <v>28488967</v>
      </c>
      <c r="F17" s="43">
        <v>38851152</v>
      </c>
      <c r="G17" s="43">
        <v>48405453.799999997</v>
      </c>
      <c r="H17" s="43">
        <v>59011018</v>
      </c>
      <c r="I17" s="43">
        <v>70086213</v>
      </c>
      <c r="J17" s="43">
        <v>79675449.129999995</v>
      </c>
      <c r="K17" s="43">
        <v>85255921</v>
      </c>
      <c r="L17" s="43">
        <v>93125123.730000004</v>
      </c>
      <c r="M17" s="43">
        <v>82748959.150000006</v>
      </c>
      <c r="N17" s="43">
        <v>79668164.069999993</v>
      </c>
      <c r="O17" s="43">
        <v>82962644.540000007</v>
      </c>
      <c r="P17" s="43">
        <v>85330441.859999999</v>
      </c>
      <c r="Q17" s="43">
        <v>87433964.289999992</v>
      </c>
      <c r="R17" s="43">
        <v>88413997.010000005</v>
      </c>
      <c r="S17" s="43">
        <v>90075901.039999992</v>
      </c>
      <c r="T17" s="43">
        <v>85807487.519999996</v>
      </c>
      <c r="U17" s="43">
        <v>86304046.999999985</v>
      </c>
      <c r="V17" s="43">
        <v>86504008.269999996</v>
      </c>
      <c r="W17" s="43">
        <v>78986274.549999997</v>
      </c>
      <c r="X17" s="43">
        <v>79825384.390000001</v>
      </c>
      <c r="Y17" s="43">
        <v>81509892.750000015</v>
      </c>
      <c r="Z17" s="43">
        <v>83473105.910000011</v>
      </c>
      <c r="AA17" s="43">
        <v>83016928.479999989</v>
      </c>
      <c r="AB17" s="43">
        <v>86280868.829999998</v>
      </c>
      <c r="AC17" s="43">
        <v>85701350.430000007</v>
      </c>
      <c r="AD17" s="85">
        <v>62080320.770000003</v>
      </c>
      <c r="AE17" s="43">
        <v>44194025.609999999</v>
      </c>
      <c r="AF17" s="43">
        <v>62540619</v>
      </c>
      <c r="AG17" s="43">
        <v>86005189.189999998</v>
      </c>
      <c r="AH17" s="43">
        <v>86299825.290000007</v>
      </c>
      <c r="AI17" s="39">
        <v>89378925.429999992</v>
      </c>
      <c r="AJ17" s="39">
        <v>92196965.329999954</v>
      </c>
    </row>
    <row r="18" spans="1:36" x14ac:dyDescent="0.25">
      <c r="A18" s="42">
        <v>14</v>
      </c>
      <c r="B18" s="38" t="s">
        <v>176</v>
      </c>
      <c r="C18" s="43">
        <v>12369647</v>
      </c>
      <c r="D18" s="43">
        <v>36962407</v>
      </c>
      <c r="E18" s="43">
        <v>43738445</v>
      </c>
      <c r="F18" s="43">
        <v>51433420</v>
      </c>
      <c r="G18" s="43">
        <v>57027589</v>
      </c>
      <c r="H18" s="43">
        <v>65911416.380000003</v>
      </c>
      <c r="I18" s="43">
        <v>77477121</v>
      </c>
      <c r="J18" s="43">
        <v>85393825</v>
      </c>
      <c r="K18" s="43">
        <v>92597696</v>
      </c>
      <c r="L18" s="43">
        <v>95128644.480000004</v>
      </c>
      <c r="M18" s="43">
        <v>84467259.310000002</v>
      </c>
      <c r="N18" s="43">
        <v>79908411.680000007</v>
      </c>
      <c r="O18" s="43">
        <v>83720316.159999996</v>
      </c>
      <c r="P18" s="43">
        <v>87180103.829999998</v>
      </c>
      <c r="Q18" s="43">
        <v>86393070.109999999</v>
      </c>
      <c r="R18" s="43">
        <v>87506812.959999993</v>
      </c>
      <c r="S18" s="43">
        <v>89194002.010000005</v>
      </c>
      <c r="T18" s="43">
        <v>83282383.700000003</v>
      </c>
      <c r="U18" s="43">
        <v>84037698.459999993</v>
      </c>
      <c r="V18" s="43">
        <v>85588265.069999993</v>
      </c>
      <c r="W18" s="43">
        <v>74895446.680000007</v>
      </c>
      <c r="X18" s="43">
        <v>74200233.900000006</v>
      </c>
      <c r="Y18" s="43">
        <v>73362492.120000005</v>
      </c>
      <c r="Z18" s="43">
        <v>73822339.930000007</v>
      </c>
      <c r="AA18" s="43">
        <v>75061924.489999995</v>
      </c>
      <c r="AB18" s="43">
        <v>75860234.519999996</v>
      </c>
      <c r="AC18" s="43">
        <v>73890071.239999995</v>
      </c>
      <c r="AD18" s="85">
        <v>53495581.379999995</v>
      </c>
      <c r="AE18" s="43">
        <v>40314103.480000004</v>
      </c>
      <c r="AF18" s="43">
        <v>56216978</v>
      </c>
      <c r="AG18" s="43">
        <v>78302496.930000007</v>
      </c>
      <c r="AH18" s="43">
        <v>76623268.159999996</v>
      </c>
      <c r="AI18" s="39">
        <v>79237592.810000002</v>
      </c>
      <c r="AJ18" s="39">
        <v>84028449.799999997</v>
      </c>
    </row>
    <row r="19" spans="1:36" x14ac:dyDescent="0.25">
      <c r="A19" s="42">
        <v>15</v>
      </c>
      <c r="B19" s="38" t="s">
        <v>173</v>
      </c>
      <c r="C19" s="43">
        <v>5185290</v>
      </c>
      <c r="D19" s="43">
        <v>16012026</v>
      </c>
      <c r="E19" s="43">
        <v>23977577</v>
      </c>
      <c r="F19" s="43">
        <v>28707774</v>
      </c>
      <c r="G19" s="43">
        <v>34156839.700000003</v>
      </c>
      <c r="H19" s="43">
        <v>36954309</v>
      </c>
      <c r="I19" s="43">
        <v>44528983</v>
      </c>
      <c r="J19" s="43">
        <v>51962965.25</v>
      </c>
      <c r="K19" s="43">
        <v>59476972</v>
      </c>
      <c r="L19" s="43">
        <v>66239310.719999999</v>
      </c>
      <c r="M19" s="43">
        <v>60735137.25</v>
      </c>
      <c r="N19" s="43">
        <v>60411692.890000008</v>
      </c>
      <c r="O19" s="43">
        <v>60271475.539999999</v>
      </c>
      <c r="P19" s="43">
        <v>61637907.040000007</v>
      </c>
      <c r="Q19" s="43">
        <v>64227212.990000002</v>
      </c>
      <c r="R19" s="43">
        <v>65247591.939999983</v>
      </c>
      <c r="S19" s="43">
        <v>67188553.179999992</v>
      </c>
      <c r="T19" s="43">
        <v>64835228.330000006</v>
      </c>
      <c r="U19" s="43">
        <v>65263769.540000007</v>
      </c>
      <c r="V19" s="43">
        <v>65318584.659999996</v>
      </c>
      <c r="W19" s="43">
        <v>58313226.929999992</v>
      </c>
      <c r="X19" s="43">
        <v>55677479.580000006</v>
      </c>
      <c r="Y19" s="43">
        <v>56406754.759999998</v>
      </c>
      <c r="Z19" s="43">
        <v>56271032.239999995</v>
      </c>
      <c r="AA19" s="43">
        <v>54170062.460000001</v>
      </c>
      <c r="AB19" s="43">
        <v>58387460.550000004</v>
      </c>
      <c r="AC19" s="43">
        <v>56358630.18999999</v>
      </c>
      <c r="AD19" s="85">
        <v>40882396.549999997</v>
      </c>
      <c r="AE19" s="43">
        <v>30479034.110000003</v>
      </c>
      <c r="AF19" s="43">
        <v>44169837</v>
      </c>
      <c r="AG19" s="43">
        <v>60358350.799999997</v>
      </c>
      <c r="AH19" s="43">
        <v>58047020.799999997</v>
      </c>
      <c r="AI19" s="39">
        <v>59126804.770000011</v>
      </c>
      <c r="AJ19" s="39">
        <v>62129780.219999999</v>
      </c>
    </row>
    <row r="20" spans="1:36" x14ac:dyDescent="0.25">
      <c r="A20" s="42">
        <v>16</v>
      </c>
      <c r="B20" s="38" t="s">
        <v>188</v>
      </c>
      <c r="C20" s="43">
        <v>12892936</v>
      </c>
      <c r="D20" s="43">
        <v>24903196</v>
      </c>
      <c r="E20" s="43">
        <v>33133783</v>
      </c>
      <c r="F20" s="43">
        <v>38663951</v>
      </c>
      <c r="G20" s="43">
        <v>43945745.079999998</v>
      </c>
      <c r="H20" s="43">
        <v>48435952.710000001</v>
      </c>
      <c r="I20" s="43">
        <v>53254055</v>
      </c>
      <c r="J20" s="43">
        <v>56229765.969999999</v>
      </c>
      <c r="K20" s="43">
        <v>60443905</v>
      </c>
      <c r="L20" s="43">
        <v>63495014.439999998</v>
      </c>
      <c r="M20" s="43">
        <v>58217999.240000002</v>
      </c>
      <c r="N20" s="43">
        <v>56555305.20000001</v>
      </c>
      <c r="O20" s="43">
        <v>58320305.589999996</v>
      </c>
      <c r="P20" s="43">
        <v>58005668.82</v>
      </c>
      <c r="Q20" s="43">
        <v>59468569.54999999</v>
      </c>
      <c r="R20" s="43">
        <v>58100445.75999999</v>
      </c>
      <c r="S20" s="43">
        <v>58794745.230000004</v>
      </c>
      <c r="T20" s="43">
        <v>56179153.680000007</v>
      </c>
      <c r="U20" s="43">
        <v>56630431.919999987</v>
      </c>
      <c r="V20" s="43">
        <v>56099418.109999992</v>
      </c>
      <c r="W20" s="43">
        <v>52788996.000000007</v>
      </c>
      <c r="X20" s="43">
        <v>52905865.710000001</v>
      </c>
      <c r="Y20" s="43">
        <v>52994016.090000004</v>
      </c>
      <c r="Z20" s="43">
        <v>53735025.139999993</v>
      </c>
      <c r="AA20" s="43">
        <v>54068510.530000009</v>
      </c>
      <c r="AB20" s="43">
        <v>54924962.829999998</v>
      </c>
      <c r="AC20" s="43">
        <v>57257924.75</v>
      </c>
      <c r="AD20" s="85">
        <v>42243207.829999991</v>
      </c>
      <c r="AE20" s="43">
        <v>35704081.490000002</v>
      </c>
      <c r="AF20" s="43">
        <v>50134080</v>
      </c>
      <c r="AG20" s="43">
        <v>66119496.539999999</v>
      </c>
      <c r="AH20" s="43">
        <v>66253194.45000001</v>
      </c>
      <c r="AI20" s="39">
        <v>68432993.539999977</v>
      </c>
      <c r="AJ20" s="39">
        <v>68566367.760000005</v>
      </c>
    </row>
    <row r="21" spans="1:36" x14ac:dyDescent="0.25">
      <c r="A21" s="42">
        <v>17</v>
      </c>
      <c r="B21" s="38" t="s">
        <v>175</v>
      </c>
      <c r="C21" s="43">
        <v>8882281</v>
      </c>
      <c r="D21" s="43">
        <v>18219107</v>
      </c>
      <c r="E21" s="43">
        <v>23369404</v>
      </c>
      <c r="F21" s="43">
        <v>27387967</v>
      </c>
      <c r="G21" s="43">
        <v>29972491.5</v>
      </c>
      <c r="H21" s="43">
        <v>36273354.799999997</v>
      </c>
      <c r="I21" s="43">
        <v>45184406</v>
      </c>
      <c r="J21" s="43">
        <v>52775351.340000004</v>
      </c>
      <c r="K21" s="43">
        <v>61426740</v>
      </c>
      <c r="L21" s="43">
        <v>67762071.709999993</v>
      </c>
      <c r="M21" s="43">
        <v>60639465.409999996</v>
      </c>
      <c r="N21" s="43">
        <v>59765106.470000006</v>
      </c>
      <c r="O21" s="43">
        <v>61601373.939999998</v>
      </c>
      <c r="P21" s="43">
        <v>59718732.340000004</v>
      </c>
      <c r="Q21" s="43">
        <v>62885693.379999995</v>
      </c>
      <c r="R21" s="43">
        <v>67186595.699999988</v>
      </c>
      <c r="S21" s="43">
        <v>68474847.930000007</v>
      </c>
      <c r="T21" s="43">
        <v>67290864.25999999</v>
      </c>
      <c r="U21" s="43">
        <v>68684420.189999983</v>
      </c>
      <c r="V21" s="43">
        <v>66782903.160000004</v>
      </c>
      <c r="W21" s="43">
        <v>62415124.119999997</v>
      </c>
      <c r="X21" s="43">
        <v>62294867.290000007</v>
      </c>
      <c r="Y21" s="43">
        <v>61694366.5</v>
      </c>
      <c r="Z21" s="43">
        <v>65184083.079999998</v>
      </c>
      <c r="AA21" s="43">
        <v>65114897.859999992</v>
      </c>
      <c r="AB21" s="43">
        <v>65326363.450000003</v>
      </c>
      <c r="AC21" s="43">
        <v>62861488.650000006</v>
      </c>
      <c r="AD21" s="85">
        <v>45231944.010000005</v>
      </c>
      <c r="AE21" s="43">
        <v>33757179.789999999</v>
      </c>
      <c r="AF21" s="43">
        <v>45922627</v>
      </c>
      <c r="AG21" s="43">
        <v>62283768.149999999</v>
      </c>
      <c r="AH21" s="43">
        <v>63968642.399999999</v>
      </c>
      <c r="AI21" s="39">
        <v>64200755.529999994</v>
      </c>
      <c r="AJ21" s="39">
        <v>66066673.759999998</v>
      </c>
    </row>
    <row r="22" spans="1:36" x14ac:dyDescent="0.25">
      <c r="A22" s="42">
        <v>18</v>
      </c>
      <c r="B22" s="44" t="s">
        <v>168</v>
      </c>
      <c r="C22" s="43">
        <v>17521098</v>
      </c>
      <c r="D22" s="43">
        <v>44459769</v>
      </c>
      <c r="E22" s="43">
        <v>51379851</v>
      </c>
      <c r="F22" s="43">
        <v>60873049</v>
      </c>
      <c r="G22" s="43">
        <v>62011793.859999999</v>
      </c>
      <c r="H22" s="43">
        <v>61136690.539999999</v>
      </c>
      <c r="I22" s="43">
        <v>66366249</v>
      </c>
      <c r="J22" s="43">
        <v>71529017.140000001</v>
      </c>
      <c r="K22" s="43">
        <v>75057332</v>
      </c>
      <c r="L22" s="43">
        <v>79795255.579999998</v>
      </c>
      <c r="M22" s="43">
        <v>69491215.219999999</v>
      </c>
      <c r="N22" s="43">
        <v>66090193.810000002</v>
      </c>
      <c r="O22" s="43">
        <v>68061478.059999987</v>
      </c>
      <c r="P22" s="43">
        <v>70795183.450000018</v>
      </c>
      <c r="Q22" s="43">
        <v>72139779.529999986</v>
      </c>
      <c r="R22" s="43">
        <v>71865694.149999991</v>
      </c>
      <c r="S22" s="43">
        <v>69217106.409999996</v>
      </c>
      <c r="T22" s="43">
        <v>65574982.670000002</v>
      </c>
      <c r="U22" s="43">
        <v>66493684.620000005</v>
      </c>
      <c r="V22" s="43">
        <v>70308561.850000009</v>
      </c>
      <c r="W22" s="43">
        <v>70739983.129999995</v>
      </c>
      <c r="X22" s="43">
        <v>72707033.109999999</v>
      </c>
      <c r="Y22" s="43">
        <v>75868075.109999999</v>
      </c>
      <c r="Z22" s="43">
        <v>79770052.63000001</v>
      </c>
      <c r="AA22" s="43">
        <v>80349220.840000004</v>
      </c>
      <c r="AB22" s="43">
        <v>83992700.399999991</v>
      </c>
      <c r="AC22" s="43">
        <v>84505931.590000004</v>
      </c>
      <c r="AD22" s="85">
        <v>60550927.449999996</v>
      </c>
      <c r="AE22" s="43">
        <v>41502500.310000002</v>
      </c>
      <c r="AF22" s="43">
        <v>61112470</v>
      </c>
      <c r="AG22" s="43">
        <v>86325377.170000002</v>
      </c>
      <c r="AH22" s="43">
        <v>95137726.950000003</v>
      </c>
      <c r="AI22" s="39">
        <v>98810093.689999983</v>
      </c>
      <c r="AJ22" s="39">
        <v>107172890.45</v>
      </c>
    </row>
    <row r="23" spans="1:36" x14ac:dyDescent="0.25">
      <c r="A23" s="42">
        <v>19</v>
      </c>
      <c r="B23" s="38" t="s">
        <v>195</v>
      </c>
      <c r="C23" s="43">
        <v>348087</v>
      </c>
      <c r="D23" s="43">
        <v>3236515</v>
      </c>
      <c r="E23" s="43">
        <v>6816113</v>
      </c>
      <c r="F23" s="43">
        <v>10792060</v>
      </c>
      <c r="G23" s="43">
        <v>13624057.199999999</v>
      </c>
      <c r="H23" s="43">
        <v>15672151.5</v>
      </c>
      <c r="I23" s="43">
        <v>19484600</v>
      </c>
      <c r="J23" s="43">
        <v>22039453.84</v>
      </c>
      <c r="K23" s="43">
        <v>23860574</v>
      </c>
      <c r="L23" s="43">
        <v>26812417.859999999</v>
      </c>
      <c r="M23" s="43">
        <v>24347337.170000002</v>
      </c>
      <c r="N23" s="43">
        <v>24981234.989999998</v>
      </c>
      <c r="O23" s="43">
        <v>28059253.25</v>
      </c>
      <c r="P23" s="43">
        <v>31691045.379999999</v>
      </c>
      <c r="Q23" s="43">
        <v>36061563.539999999</v>
      </c>
      <c r="R23" s="43">
        <v>38437844.769999996</v>
      </c>
      <c r="S23" s="43">
        <v>42579265.079999998</v>
      </c>
      <c r="T23" s="43">
        <v>44658490.249999993</v>
      </c>
      <c r="U23" s="43">
        <v>49346853.599999994</v>
      </c>
      <c r="V23" s="43">
        <v>56522260.260000005</v>
      </c>
      <c r="W23" s="43">
        <v>53565855.910000011</v>
      </c>
      <c r="X23" s="43">
        <v>54211051.129999988</v>
      </c>
      <c r="Y23" s="43">
        <v>57349284.439999998</v>
      </c>
      <c r="Z23" s="43">
        <v>60035038.009999998</v>
      </c>
      <c r="AA23" s="43">
        <v>61157311.670000009</v>
      </c>
      <c r="AB23" s="43">
        <v>66052977.769999996</v>
      </c>
      <c r="AC23" s="43">
        <v>67781774.819999993</v>
      </c>
      <c r="AD23" s="85">
        <v>51592384.789999999</v>
      </c>
      <c r="AE23" s="43">
        <v>42096239.840000004</v>
      </c>
      <c r="AF23" s="43">
        <v>61122752</v>
      </c>
      <c r="AG23" s="43">
        <v>86742697.920000002</v>
      </c>
      <c r="AH23" s="43">
        <v>90271752.75</v>
      </c>
      <c r="AI23" s="39">
        <v>95699646.060000002</v>
      </c>
      <c r="AJ23" s="39">
        <v>105717574.6499998</v>
      </c>
    </row>
    <row r="24" spans="1:36" x14ac:dyDescent="0.25">
      <c r="A24" s="42">
        <v>20</v>
      </c>
      <c r="B24" s="38" t="s">
        <v>177</v>
      </c>
      <c r="C24" s="43">
        <v>15882691</v>
      </c>
      <c r="D24" s="43">
        <v>32206956</v>
      </c>
      <c r="E24" s="43">
        <v>40134041</v>
      </c>
      <c r="F24" s="43">
        <v>54078444</v>
      </c>
      <c r="G24" s="43">
        <v>63817631.560000002</v>
      </c>
      <c r="H24" s="43">
        <v>73234749.120000005</v>
      </c>
      <c r="I24" s="43">
        <v>97362804</v>
      </c>
      <c r="J24" s="43">
        <v>114825910.23</v>
      </c>
      <c r="K24" s="43">
        <v>123731689</v>
      </c>
      <c r="L24" s="43">
        <v>135214941.72</v>
      </c>
      <c r="M24" s="43">
        <v>121110948.14</v>
      </c>
      <c r="N24" s="43">
        <v>116141093.94</v>
      </c>
      <c r="O24" s="43">
        <v>119402401.14000002</v>
      </c>
      <c r="P24" s="43">
        <v>126167612.43999997</v>
      </c>
      <c r="Q24" s="43">
        <v>128681581.14000002</v>
      </c>
      <c r="R24" s="43">
        <v>125714693.95000002</v>
      </c>
      <c r="S24" s="43">
        <v>123940166.42999999</v>
      </c>
      <c r="T24" s="43">
        <v>121199336.55999999</v>
      </c>
      <c r="U24" s="43">
        <v>122053303.67</v>
      </c>
      <c r="V24" s="43">
        <v>122352426.15000002</v>
      </c>
      <c r="W24" s="43">
        <v>112663385.34999999</v>
      </c>
      <c r="X24" s="43">
        <v>109202526.58</v>
      </c>
      <c r="Y24" s="43">
        <v>114356289.27</v>
      </c>
      <c r="Z24" s="43">
        <v>111391123.95</v>
      </c>
      <c r="AA24" s="43">
        <v>109200787.09999999</v>
      </c>
      <c r="AB24" s="43">
        <v>111942285.37</v>
      </c>
      <c r="AC24" s="43">
        <v>110209894.94</v>
      </c>
      <c r="AD24" s="85">
        <v>80541622.779999986</v>
      </c>
      <c r="AE24" s="43">
        <v>62312856.440000005</v>
      </c>
      <c r="AF24" s="43">
        <v>84931442</v>
      </c>
      <c r="AG24" s="43">
        <v>122500822.52</v>
      </c>
      <c r="AH24" s="43">
        <v>121417688.02</v>
      </c>
      <c r="AI24" s="39">
        <v>126045998.69</v>
      </c>
      <c r="AJ24" s="39">
        <v>128398967.5999999</v>
      </c>
    </row>
    <row r="25" spans="1:36" x14ac:dyDescent="0.25">
      <c r="A25" s="42">
        <v>21</v>
      </c>
      <c r="B25" s="38" t="s">
        <v>192</v>
      </c>
      <c r="C25" s="43">
        <v>19791070</v>
      </c>
      <c r="D25" s="43">
        <v>34477592</v>
      </c>
      <c r="E25" s="43">
        <v>35731092</v>
      </c>
      <c r="F25" s="43">
        <v>43051155</v>
      </c>
      <c r="G25" s="43">
        <v>49772358.270000003</v>
      </c>
      <c r="H25" s="43">
        <v>57710226.829999998</v>
      </c>
      <c r="I25" s="43">
        <v>67467651</v>
      </c>
      <c r="J25" s="43">
        <v>73117845.530000001</v>
      </c>
      <c r="K25" s="43">
        <v>78361296</v>
      </c>
      <c r="L25" s="43">
        <v>82931736.269999996</v>
      </c>
      <c r="M25" s="43">
        <v>74201061.629999995</v>
      </c>
      <c r="N25" s="43">
        <v>72805996.620000005</v>
      </c>
      <c r="O25" s="43">
        <v>73585863.199999988</v>
      </c>
      <c r="P25" s="43">
        <v>75751869.340000018</v>
      </c>
      <c r="Q25" s="43">
        <v>76856071.760000005</v>
      </c>
      <c r="R25" s="43">
        <v>76213310.410000011</v>
      </c>
      <c r="S25" s="43">
        <v>79133168.159999996</v>
      </c>
      <c r="T25" s="43">
        <v>75473013.359999999</v>
      </c>
      <c r="U25" s="43">
        <v>77097074.930000022</v>
      </c>
      <c r="V25" s="43">
        <v>77910935.199999988</v>
      </c>
      <c r="W25" s="43">
        <v>71499311.560000002</v>
      </c>
      <c r="X25" s="43">
        <v>72123897.079999998</v>
      </c>
      <c r="Y25" s="43">
        <v>74747047.290000021</v>
      </c>
      <c r="Z25" s="43">
        <v>75401077.510000005</v>
      </c>
      <c r="AA25" s="43">
        <v>75679083.210000008</v>
      </c>
      <c r="AB25" s="43">
        <v>78589175.420000002</v>
      </c>
      <c r="AC25" s="43">
        <v>77650758.560000002</v>
      </c>
      <c r="AD25" s="85">
        <v>57497773.729999997</v>
      </c>
      <c r="AE25" s="43">
        <v>43672024.93</v>
      </c>
      <c r="AF25" s="43">
        <v>62465545</v>
      </c>
      <c r="AG25" s="43">
        <v>85197625.769999996</v>
      </c>
      <c r="AH25" s="43">
        <v>85434267.049999997</v>
      </c>
      <c r="AI25" s="39">
        <v>86596862.290000007</v>
      </c>
      <c r="AJ25" s="39">
        <v>92731978.699999869</v>
      </c>
    </row>
    <row r="26" spans="1:36" x14ac:dyDescent="0.25">
      <c r="A26" s="42">
        <v>22</v>
      </c>
      <c r="B26" s="38" t="s">
        <v>169</v>
      </c>
      <c r="C26" s="43">
        <v>11356</v>
      </c>
      <c r="D26" s="43">
        <v>8275762</v>
      </c>
      <c r="E26" s="43">
        <v>20914613</v>
      </c>
      <c r="F26" s="43">
        <v>33416371</v>
      </c>
      <c r="G26" s="43">
        <v>43579250.579999998</v>
      </c>
      <c r="H26" s="43">
        <v>48486200.759999998</v>
      </c>
      <c r="I26" s="43">
        <v>55442642</v>
      </c>
      <c r="J26" s="43">
        <v>63128708.689999998</v>
      </c>
      <c r="K26" s="43">
        <v>67410967</v>
      </c>
      <c r="L26" s="43">
        <v>72771514.469999999</v>
      </c>
      <c r="M26" s="43">
        <v>66984187.440000005</v>
      </c>
      <c r="N26" s="43">
        <v>66016237.569999993</v>
      </c>
      <c r="O26" s="43">
        <v>69678663.660000011</v>
      </c>
      <c r="P26" s="43">
        <v>71182320.910000011</v>
      </c>
      <c r="Q26" s="43">
        <v>71842967.569999993</v>
      </c>
      <c r="R26" s="43">
        <v>72193600.810000002</v>
      </c>
      <c r="S26" s="43">
        <v>73372846.900000006</v>
      </c>
      <c r="T26" s="43">
        <v>69372240.879999995</v>
      </c>
      <c r="U26" s="43">
        <v>69419769.949999988</v>
      </c>
      <c r="V26" s="43">
        <v>69605532.519999996</v>
      </c>
      <c r="W26" s="43">
        <v>63669829.729999997</v>
      </c>
      <c r="X26" s="43">
        <v>63642789.100000001</v>
      </c>
      <c r="Y26" s="43">
        <v>63521371.649999999</v>
      </c>
      <c r="Z26" s="43">
        <v>63531110.680000007</v>
      </c>
      <c r="AA26" s="43">
        <v>61627685.480000004</v>
      </c>
      <c r="AB26" s="43">
        <v>64168977.159999982</v>
      </c>
      <c r="AC26" s="43">
        <v>63600000</v>
      </c>
      <c r="AD26" s="85">
        <v>45240802.689999998</v>
      </c>
      <c r="AE26" s="43">
        <v>34684437.160000004</v>
      </c>
      <c r="AF26" s="43">
        <v>46210632</v>
      </c>
      <c r="AG26" s="43">
        <v>62063452.719999999</v>
      </c>
      <c r="AH26" s="43">
        <v>61438680.969999999</v>
      </c>
      <c r="AI26" s="39">
        <v>64641115.050000012</v>
      </c>
      <c r="AJ26" s="39">
        <v>67010088.029999867</v>
      </c>
    </row>
    <row r="27" spans="1:36" x14ac:dyDescent="0.25">
      <c r="A27" s="42">
        <v>23</v>
      </c>
      <c r="B27" s="38" t="s">
        <v>196</v>
      </c>
      <c r="C27" s="43">
        <v>6209944</v>
      </c>
      <c r="D27" s="43">
        <v>17803849</v>
      </c>
      <c r="E27" s="43">
        <v>27191977</v>
      </c>
      <c r="F27" s="43">
        <v>36254723</v>
      </c>
      <c r="G27" s="43">
        <v>42073080.659999996</v>
      </c>
      <c r="H27" s="43">
        <v>47766869.950000003</v>
      </c>
      <c r="I27" s="43">
        <v>57560132</v>
      </c>
      <c r="J27" s="43">
        <v>65230418.909999996</v>
      </c>
      <c r="K27" s="43">
        <v>72624848</v>
      </c>
      <c r="L27" s="43">
        <v>80496730.959999993</v>
      </c>
      <c r="M27" s="43">
        <v>74925524.25999999</v>
      </c>
      <c r="N27" s="43">
        <v>75346498.469999999</v>
      </c>
      <c r="O27" s="43">
        <v>78116777.969999984</v>
      </c>
      <c r="P27" s="43">
        <v>79197566.609999999</v>
      </c>
      <c r="Q27" s="43">
        <v>80841170.920000002</v>
      </c>
      <c r="R27" s="43">
        <v>84645644.609999999</v>
      </c>
      <c r="S27" s="43">
        <v>86604558.099999994</v>
      </c>
      <c r="T27" s="43">
        <v>80949275.24000001</v>
      </c>
      <c r="U27" s="43">
        <v>83220508.820000008</v>
      </c>
      <c r="V27" s="43">
        <v>83581310.210000008</v>
      </c>
      <c r="W27" s="43">
        <v>78899226.329999998</v>
      </c>
      <c r="X27" s="43">
        <v>79046839.169999987</v>
      </c>
      <c r="Y27" s="43">
        <v>79400240.340000004</v>
      </c>
      <c r="Z27" s="43">
        <v>82381143.150000021</v>
      </c>
      <c r="AA27" s="43">
        <v>82563313.290000007</v>
      </c>
      <c r="AB27" s="43">
        <v>83996241.790000007</v>
      </c>
      <c r="AC27" s="43">
        <v>83357567.149999976</v>
      </c>
      <c r="AD27" s="85">
        <v>63053341.439999998</v>
      </c>
      <c r="AE27" s="43">
        <v>49342514.790000007</v>
      </c>
      <c r="AF27" s="43">
        <v>67412974</v>
      </c>
      <c r="AG27" s="43">
        <v>90344068.260000005</v>
      </c>
      <c r="AH27" s="43">
        <v>87818238.920000002</v>
      </c>
      <c r="AI27" s="39">
        <v>88228556.770000011</v>
      </c>
      <c r="AJ27" s="39">
        <v>90803042.339999989</v>
      </c>
    </row>
    <row r="28" spans="1:36" x14ac:dyDescent="0.25">
      <c r="A28" s="42">
        <v>24</v>
      </c>
      <c r="B28" s="38" t="s">
        <v>205</v>
      </c>
      <c r="C28" s="43">
        <v>0</v>
      </c>
      <c r="D28" s="43">
        <v>505280</v>
      </c>
      <c r="E28" s="43">
        <v>1984587</v>
      </c>
      <c r="F28" s="43">
        <v>2488418</v>
      </c>
      <c r="G28" s="43">
        <v>3289324.92</v>
      </c>
      <c r="H28" s="43">
        <v>7435444.0999999996</v>
      </c>
      <c r="I28" s="43">
        <v>9318638</v>
      </c>
      <c r="J28" s="43">
        <v>11254335.74</v>
      </c>
      <c r="K28" s="43">
        <v>11542272</v>
      </c>
      <c r="L28" s="43">
        <v>11814413.880000001</v>
      </c>
      <c r="M28" s="43">
        <v>10371760.710000001</v>
      </c>
      <c r="N28" s="43">
        <v>9627072.660000002</v>
      </c>
      <c r="O28" s="43">
        <v>10133385.539999999</v>
      </c>
      <c r="P28" s="43">
        <v>10312411.08</v>
      </c>
      <c r="Q28" s="43">
        <v>10784377.969999999</v>
      </c>
      <c r="R28" s="43">
        <v>10670820.52</v>
      </c>
      <c r="S28" s="43">
        <v>10884191.609999999</v>
      </c>
      <c r="T28" s="43">
        <v>9953208.6699999981</v>
      </c>
      <c r="U28" s="43">
        <v>9749712.8900000006</v>
      </c>
      <c r="V28" s="43">
        <v>9303211.7100000009</v>
      </c>
      <c r="W28" s="43">
        <v>7761178.5499999998</v>
      </c>
      <c r="X28" s="43">
        <v>7281530.4699999997</v>
      </c>
      <c r="Y28" s="43">
        <v>7514346.4399999995</v>
      </c>
      <c r="Z28" s="43">
        <v>8252420.6899999995</v>
      </c>
      <c r="AA28" s="43">
        <v>8298522.6100000013</v>
      </c>
      <c r="AB28" s="43">
        <v>8997960.4100000001</v>
      </c>
      <c r="AC28" s="43">
        <v>9850088.2300000004</v>
      </c>
      <c r="AD28" s="85">
        <v>7336414.6099999994</v>
      </c>
      <c r="AE28" s="43">
        <v>4886130.3499999996</v>
      </c>
      <c r="AF28" s="43">
        <v>7180438</v>
      </c>
      <c r="AG28" s="43">
        <v>9600842.3300000001</v>
      </c>
      <c r="AH28" s="43">
        <v>9368870</v>
      </c>
      <c r="AI28" s="39">
        <v>10015312.43</v>
      </c>
      <c r="AJ28" s="39">
        <v>9526384.879999999</v>
      </c>
    </row>
    <row r="29" spans="1:36" x14ac:dyDescent="0.25">
      <c r="A29" s="42">
        <v>25</v>
      </c>
      <c r="B29" s="44" t="s">
        <v>178</v>
      </c>
      <c r="C29" s="43">
        <v>789096</v>
      </c>
      <c r="D29" s="43">
        <v>6259110</v>
      </c>
      <c r="E29" s="43">
        <v>10041080</v>
      </c>
      <c r="F29" s="43">
        <v>14469874</v>
      </c>
      <c r="G29" s="43">
        <v>17784621.899999999</v>
      </c>
      <c r="H29" s="43">
        <v>22189541.300000001</v>
      </c>
      <c r="I29" s="43">
        <v>27461682</v>
      </c>
      <c r="J29" s="43">
        <v>30369624.93</v>
      </c>
      <c r="K29" s="43">
        <v>34569402</v>
      </c>
      <c r="L29" s="43">
        <v>35895370.780000001</v>
      </c>
      <c r="M29" s="43">
        <v>31145528.669999998</v>
      </c>
      <c r="N29" s="43">
        <v>29821820.640000004</v>
      </c>
      <c r="O29" s="43">
        <v>30918183.82</v>
      </c>
      <c r="P29" s="43">
        <v>30995436.000000004</v>
      </c>
      <c r="Q29" s="43">
        <v>31125947.700000003</v>
      </c>
      <c r="R29" s="43">
        <v>30013661.620000001</v>
      </c>
      <c r="S29" s="43">
        <v>29947302.640000001</v>
      </c>
      <c r="T29" s="43">
        <v>28196036.07</v>
      </c>
      <c r="U29" s="43">
        <v>28553964.600000001</v>
      </c>
      <c r="V29" s="43">
        <v>27583235.030000001</v>
      </c>
      <c r="W29" s="43">
        <v>24788263.899999999</v>
      </c>
      <c r="X29" s="43">
        <v>26153986.770000003</v>
      </c>
      <c r="Y29" s="43">
        <v>28842530.389999997</v>
      </c>
      <c r="Z29" s="43">
        <v>28095943.280000001</v>
      </c>
      <c r="AA29" s="43">
        <v>27466983.75</v>
      </c>
      <c r="AB29" s="43">
        <v>27496648.160000004</v>
      </c>
      <c r="AC29" s="43">
        <v>28426650.629999999</v>
      </c>
      <c r="AD29" s="85">
        <v>21478127.170000002</v>
      </c>
      <c r="AE29" s="43">
        <v>16253249.020000001</v>
      </c>
      <c r="AF29" s="43">
        <v>20898871</v>
      </c>
      <c r="AG29" s="43">
        <v>28494636.09</v>
      </c>
      <c r="AH29" s="43">
        <v>29442783.23</v>
      </c>
      <c r="AI29" s="39">
        <v>30478856.880000003</v>
      </c>
      <c r="AJ29" s="39">
        <v>32484504.339999985</v>
      </c>
    </row>
    <row r="30" spans="1:36" x14ac:dyDescent="0.25">
      <c r="A30" s="42">
        <v>26</v>
      </c>
      <c r="B30" s="38" t="s">
        <v>189</v>
      </c>
      <c r="C30" s="43">
        <v>1030845</v>
      </c>
      <c r="D30" s="43">
        <v>4233094</v>
      </c>
      <c r="E30" s="43">
        <v>8132171</v>
      </c>
      <c r="F30" s="43">
        <v>14884536</v>
      </c>
      <c r="G30" s="43">
        <v>16614107.75</v>
      </c>
      <c r="H30" s="43">
        <v>18918503.800000001</v>
      </c>
      <c r="I30" s="43">
        <v>20677806</v>
      </c>
      <c r="J30" s="43">
        <v>22588810.34</v>
      </c>
      <c r="K30" s="43">
        <v>24527391</v>
      </c>
      <c r="L30" s="43">
        <v>26415200.68</v>
      </c>
      <c r="M30" s="43">
        <v>22529561.469999999</v>
      </c>
      <c r="N30" s="43">
        <v>21079372.050000004</v>
      </c>
      <c r="O30" s="43">
        <v>21963898.539999999</v>
      </c>
      <c r="P30" s="43">
        <v>22749351.990000002</v>
      </c>
      <c r="Q30" s="43">
        <v>23082623.609999996</v>
      </c>
      <c r="R30" s="43">
        <v>23733444.169999998</v>
      </c>
      <c r="S30" s="43">
        <v>23483897.169999998</v>
      </c>
      <c r="T30" s="43">
        <v>22341508.770000003</v>
      </c>
      <c r="U30" s="43">
        <v>22317740.949999999</v>
      </c>
      <c r="V30" s="43">
        <v>23511315.729999997</v>
      </c>
      <c r="W30" s="43">
        <v>21423048.699999999</v>
      </c>
      <c r="X30" s="43">
        <v>21575746.540000003</v>
      </c>
      <c r="Y30" s="43">
        <v>23019972.590000004</v>
      </c>
      <c r="Z30" s="43">
        <v>23443276.629999999</v>
      </c>
      <c r="AA30" s="43">
        <v>23032562.789999999</v>
      </c>
      <c r="AB30" s="43">
        <v>20852827.550000001</v>
      </c>
      <c r="AC30" s="43">
        <v>19862345.299999997</v>
      </c>
      <c r="AD30" s="85">
        <v>14118284.770000001</v>
      </c>
      <c r="AE30" s="43">
        <v>11185349.52</v>
      </c>
      <c r="AF30" s="43">
        <v>15247318</v>
      </c>
      <c r="AG30" s="43">
        <v>20327117.510000002</v>
      </c>
      <c r="AH30" s="43">
        <v>19809877.190000001</v>
      </c>
      <c r="AI30" s="39">
        <v>19336495.280000001</v>
      </c>
      <c r="AJ30" s="39">
        <v>19067556.259999998</v>
      </c>
    </row>
    <row r="31" spans="1:36" x14ac:dyDescent="0.25">
      <c r="A31" s="42">
        <v>27</v>
      </c>
      <c r="B31" s="38" t="s">
        <v>172</v>
      </c>
      <c r="C31" s="43">
        <v>8888790</v>
      </c>
      <c r="D31" s="43">
        <v>22152420</v>
      </c>
      <c r="E31" s="43">
        <v>24974921</v>
      </c>
      <c r="F31" s="43">
        <v>34408350</v>
      </c>
      <c r="G31" s="43">
        <v>42147801.899999999</v>
      </c>
      <c r="H31" s="43">
        <v>47314721.100000001</v>
      </c>
      <c r="I31" s="43">
        <v>52623629</v>
      </c>
      <c r="J31" s="43">
        <v>54151442.460000001</v>
      </c>
      <c r="K31" s="43">
        <v>56345872</v>
      </c>
      <c r="L31" s="43">
        <v>57977102.390000001</v>
      </c>
      <c r="M31" s="43">
        <v>54775148.929999992</v>
      </c>
      <c r="N31" s="43">
        <v>54101102.040000007</v>
      </c>
      <c r="O31" s="43">
        <v>56297627.899999999</v>
      </c>
      <c r="P31" s="43">
        <v>58110955.689999998</v>
      </c>
      <c r="Q31" s="43">
        <v>58659456.439999998</v>
      </c>
      <c r="R31" s="43">
        <v>58629142.629999988</v>
      </c>
      <c r="S31" s="43">
        <v>58709215.800000004</v>
      </c>
      <c r="T31" s="43">
        <v>56107009.560000002</v>
      </c>
      <c r="U31" s="43">
        <v>55868897.509999998</v>
      </c>
      <c r="V31" s="43">
        <v>55013142.670000009</v>
      </c>
      <c r="W31" s="43">
        <v>50781660.090000004</v>
      </c>
      <c r="X31" s="43">
        <v>51944253.640000001</v>
      </c>
      <c r="Y31" s="43">
        <v>51581759.5</v>
      </c>
      <c r="Z31" s="43">
        <v>53182056.729999997</v>
      </c>
      <c r="AA31" s="43">
        <v>52884289.659999996</v>
      </c>
      <c r="AB31" s="43">
        <v>53601233.780000001</v>
      </c>
      <c r="AC31" s="43">
        <v>52795623.890000001</v>
      </c>
      <c r="AD31" s="85">
        <v>37533801.119999997</v>
      </c>
      <c r="AE31" s="43">
        <v>28744018.469999999</v>
      </c>
      <c r="AF31" s="43">
        <v>39610149</v>
      </c>
      <c r="AG31" s="43">
        <v>56114551.280000001</v>
      </c>
      <c r="AH31" s="43">
        <v>59662331.369999997</v>
      </c>
      <c r="AI31" s="39">
        <v>62945798.120000005</v>
      </c>
      <c r="AJ31" s="39">
        <v>67545766.569999993</v>
      </c>
    </row>
    <row r="32" spans="1:36" x14ac:dyDescent="0.25">
      <c r="A32" s="42">
        <v>28</v>
      </c>
      <c r="B32" s="38" t="s">
        <v>206</v>
      </c>
      <c r="C32" s="43">
        <v>1703209</v>
      </c>
      <c r="D32" s="43">
        <v>12857992</v>
      </c>
      <c r="E32" s="43">
        <v>23299598</v>
      </c>
      <c r="F32" s="43">
        <v>32321486</v>
      </c>
      <c r="G32" s="43">
        <v>45336643.869999997</v>
      </c>
      <c r="H32" s="43">
        <v>53923990.5</v>
      </c>
      <c r="I32" s="43">
        <v>64888765</v>
      </c>
      <c r="J32" s="43">
        <v>71557259.5</v>
      </c>
      <c r="K32" s="43">
        <v>78260969</v>
      </c>
      <c r="L32" s="43">
        <v>84436696.510000005</v>
      </c>
      <c r="M32" s="43">
        <v>76144619.639999986</v>
      </c>
      <c r="N32" s="43">
        <v>75377775.890000001</v>
      </c>
      <c r="O32" s="43">
        <v>79362126.609999999</v>
      </c>
      <c r="P32" s="43">
        <v>81940218.519999981</v>
      </c>
      <c r="Q32" s="43">
        <v>84033308.760000005</v>
      </c>
      <c r="R32" s="43">
        <v>87459035.650000006</v>
      </c>
      <c r="S32" s="43">
        <v>94931183.269999996</v>
      </c>
      <c r="T32" s="43">
        <v>94451837.61999999</v>
      </c>
      <c r="U32" s="43">
        <v>109542887.94</v>
      </c>
      <c r="V32" s="43">
        <v>111583555.14</v>
      </c>
      <c r="W32" s="43">
        <v>101000103.43000001</v>
      </c>
      <c r="X32" s="43">
        <v>103500568.12</v>
      </c>
      <c r="Y32" s="43">
        <v>109161212.02</v>
      </c>
      <c r="Z32" s="43">
        <v>111651602.38999999</v>
      </c>
      <c r="AA32" s="43">
        <v>115293165.35999998</v>
      </c>
      <c r="AB32" s="43">
        <v>109477625.86000001</v>
      </c>
      <c r="AC32" s="43">
        <v>110856167.75999999</v>
      </c>
      <c r="AD32" s="85">
        <v>83730104.340000004</v>
      </c>
      <c r="AE32" s="43">
        <v>67242759.219999999</v>
      </c>
      <c r="AF32" s="43">
        <v>97729563</v>
      </c>
      <c r="AG32" s="43">
        <v>137846028.25</v>
      </c>
      <c r="AH32" s="43">
        <v>139026831.81999999</v>
      </c>
      <c r="AI32" s="39">
        <v>144263921.53</v>
      </c>
      <c r="AJ32" s="39">
        <v>154765998.3599999</v>
      </c>
    </row>
    <row r="33" spans="1:40" x14ac:dyDescent="0.25">
      <c r="A33" s="42">
        <v>29</v>
      </c>
      <c r="B33" s="38" t="s">
        <v>186</v>
      </c>
      <c r="C33" s="43">
        <v>1141992</v>
      </c>
      <c r="D33" s="43">
        <v>11029434</v>
      </c>
      <c r="E33" s="43">
        <v>18666187</v>
      </c>
      <c r="F33" s="43">
        <v>26975073</v>
      </c>
      <c r="G33" s="43">
        <v>32745484.600000001</v>
      </c>
      <c r="H33" s="43">
        <v>38055507.799999997</v>
      </c>
      <c r="I33" s="43">
        <v>44297089</v>
      </c>
      <c r="J33" s="43">
        <v>49192195.210000001</v>
      </c>
      <c r="K33" s="43">
        <v>55607134</v>
      </c>
      <c r="L33" s="43">
        <v>60757743.280000001</v>
      </c>
      <c r="M33" s="43">
        <v>57199692.670000002</v>
      </c>
      <c r="N33" s="43">
        <v>59977617.629999995</v>
      </c>
      <c r="O33" s="43">
        <v>63256369.760000005</v>
      </c>
      <c r="P33" s="43">
        <v>67233711.299999997</v>
      </c>
      <c r="Q33" s="43">
        <v>70236333.689999998</v>
      </c>
      <c r="R33" s="43">
        <v>74836813.909999996</v>
      </c>
      <c r="S33" s="43">
        <v>79020729.420000002</v>
      </c>
      <c r="T33" s="43">
        <v>81735012.550000012</v>
      </c>
      <c r="U33" s="43">
        <v>85988380.86999999</v>
      </c>
      <c r="V33" s="43">
        <v>88533566.150000006</v>
      </c>
      <c r="W33" s="43">
        <v>87822812.060000002</v>
      </c>
      <c r="X33" s="43">
        <v>90342545.319999993</v>
      </c>
      <c r="Y33" s="43">
        <v>93116687.859999999</v>
      </c>
      <c r="Z33" s="43">
        <v>97384531.849999994</v>
      </c>
      <c r="AA33" s="43">
        <v>97761233.600000009</v>
      </c>
      <c r="AB33" s="43">
        <v>105458372.16000001</v>
      </c>
      <c r="AC33" s="43">
        <v>106057102.17999999</v>
      </c>
      <c r="AD33" s="85">
        <v>75755561.989999995</v>
      </c>
      <c r="AE33" s="43">
        <v>61629448.790000007</v>
      </c>
      <c r="AF33" s="43">
        <v>87520356</v>
      </c>
      <c r="AG33" s="43">
        <v>124903632.06</v>
      </c>
      <c r="AH33" s="43">
        <v>125213060.91</v>
      </c>
      <c r="AI33" s="39">
        <v>132357385.44</v>
      </c>
      <c r="AJ33" s="39">
        <v>145568967.26999986</v>
      </c>
    </row>
    <row r="34" spans="1:40" x14ac:dyDescent="0.25">
      <c r="A34" s="42">
        <v>30</v>
      </c>
      <c r="B34" s="38" t="s">
        <v>187</v>
      </c>
      <c r="C34" s="43">
        <v>1815792</v>
      </c>
      <c r="D34" s="43">
        <v>2714594</v>
      </c>
      <c r="E34" s="43">
        <v>5277503</v>
      </c>
      <c r="F34" s="43">
        <v>10623605</v>
      </c>
      <c r="G34" s="43">
        <v>16596508.26</v>
      </c>
      <c r="H34" s="43">
        <v>24021747.879999999</v>
      </c>
      <c r="I34" s="43">
        <v>29728048</v>
      </c>
      <c r="J34" s="43">
        <v>33125992.280000001</v>
      </c>
      <c r="K34" s="43">
        <v>36386819</v>
      </c>
      <c r="L34" s="43">
        <v>37649552.829999998</v>
      </c>
      <c r="M34" s="43">
        <v>34064027.840000004</v>
      </c>
      <c r="N34" s="43">
        <v>31892973.650000002</v>
      </c>
      <c r="O34" s="43">
        <v>31018282.320000004</v>
      </c>
      <c r="P34" s="43">
        <v>30883989.129999999</v>
      </c>
      <c r="Q34" s="43">
        <v>31709830.040000003</v>
      </c>
      <c r="R34" s="43">
        <v>32052901.41</v>
      </c>
      <c r="S34" s="43">
        <v>33297272.350000005</v>
      </c>
      <c r="T34" s="43">
        <v>31567283.370000001</v>
      </c>
      <c r="U34" s="43">
        <v>31854316.710000001</v>
      </c>
      <c r="V34" s="43">
        <v>31424190.889999993</v>
      </c>
      <c r="W34" s="43">
        <v>29671353.130000003</v>
      </c>
      <c r="X34" s="43">
        <v>30077711.860000003</v>
      </c>
      <c r="Y34" s="43">
        <v>31084714.550000001</v>
      </c>
      <c r="Z34" s="43">
        <v>32992353.389999997</v>
      </c>
      <c r="AA34" s="43">
        <v>30801195.800000008</v>
      </c>
      <c r="AB34" s="43">
        <v>31076310.57</v>
      </c>
      <c r="AC34" s="43">
        <v>30265707.479999997</v>
      </c>
      <c r="AD34" s="85">
        <v>22747249.320000004</v>
      </c>
      <c r="AE34" s="43">
        <v>17170351.84</v>
      </c>
      <c r="AF34" s="43">
        <v>23037271</v>
      </c>
      <c r="AG34" s="43">
        <v>30411152.370000001</v>
      </c>
      <c r="AH34" s="43">
        <v>29842339.199999999</v>
      </c>
      <c r="AI34" s="39">
        <v>31632584.680000003</v>
      </c>
      <c r="AJ34" s="39">
        <v>31214969.349999998</v>
      </c>
    </row>
    <row r="35" spans="1:40" x14ac:dyDescent="0.25">
      <c r="A35" s="42">
        <v>31</v>
      </c>
      <c r="B35" s="38" t="s">
        <v>194</v>
      </c>
      <c r="C35" s="43">
        <v>2146003</v>
      </c>
      <c r="D35" s="43">
        <v>6693949</v>
      </c>
      <c r="E35" s="43">
        <v>11025613</v>
      </c>
      <c r="F35" s="43">
        <v>15607401</v>
      </c>
      <c r="G35" s="43">
        <v>17722819.309999999</v>
      </c>
      <c r="H35" s="43">
        <v>20685119.09</v>
      </c>
      <c r="I35" s="43">
        <v>25871438</v>
      </c>
      <c r="J35" s="43">
        <v>29161097.329999998</v>
      </c>
      <c r="K35" s="43">
        <v>31329464</v>
      </c>
      <c r="L35" s="43">
        <v>34363316.490000002</v>
      </c>
      <c r="M35" s="43">
        <v>31346707.750000004</v>
      </c>
      <c r="N35" s="43">
        <v>29760849.640000001</v>
      </c>
      <c r="O35" s="43">
        <v>30952517.290000007</v>
      </c>
      <c r="P35" s="43">
        <v>32118731.880000003</v>
      </c>
      <c r="Q35" s="43">
        <v>33374783.080000002</v>
      </c>
      <c r="R35" s="43">
        <v>33870407.93</v>
      </c>
      <c r="S35" s="43">
        <v>34765902</v>
      </c>
      <c r="T35" s="43">
        <v>33368938.350000001</v>
      </c>
      <c r="U35" s="43">
        <v>31325668.059999999</v>
      </c>
      <c r="V35" s="43">
        <v>30695265.340000004</v>
      </c>
      <c r="W35" s="43">
        <v>26013535.349999998</v>
      </c>
      <c r="X35" s="43">
        <v>26635127.98</v>
      </c>
      <c r="Y35" s="43">
        <v>28786766.799999997</v>
      </c>
      <c r="Z35" s="43">
        <v>28793677.629999999</v>
      </c>
      <c r="AA35" s="43">
        <v>28850082.090000004</v>
      </c>
      <c r="AB35" s="43">
        <v>29300516.120000001</v>
      </c>
      <c r="AC35" s="43">
        <v>29226804.269999996</v>
      </c>
      <c r="AD35" s="85">
        <v>21194989.290000003</v>
      </c>
      <c r="AE35" s="43">
        <v>15836711.73</v>
      </c>
      <c r="AF35" s="43">
        <v>21873008</v>
      </c>
      <c r="AG35" s="43">
        <v>30291015.59</v>
      </c>
      <c r="AH35" s="43">
        <v>30596818.289999999</v>
      </c>
      <c r="AI35" s="39">
        <v>30194837.510000002</v>
      </c>
      <c r="AJ35" s="39">
        <v>33023262.039999984</v>
      </c>
    </row>
    <row r="36" spans="1:40" x14ac:dyDescent="0.25">
      <c r="A36" s="42">
        <v>32</v>
      </c>
      <c r="B36" s="44" t="s">
        <v>218</v>
      </c>
      <c r="C36" s="49">
        <v>211319751</v>
      </c>
      <c r="D36" s="49">
        <v>551431696</v>
      </c>
      <c r="E36" s="49">
        <v>745524325</v>
      </c>
      <c r="F36" s="49">
        <v>963832773</v>
      </c>
      <c r="G36" s="49">
        <v>1131288009</v>
      </c>
      <c r="H36" s="49">
        <v>1306707971.5699997</v>
      </c>
      <c r="I36" s="49">
        <v>1542948218</v>
      </c>
      <c r="J36" s="49">
        <v>1724590985.22</v>
      </c>
      <c r="K36" s="49">
        <v>1878046121</v>
      </c>
      <c r="L36" s="49">
        <v>2034541146.1700001</v>
      </c>
      <c r="M36" s="49">
        <v>1847321200.2400005</v>
      </c>
      <c r="N36" s="49">
        <v>1804356770.5400007</v>
      </c>
      <c r="O36" s="49">
        <v>1882414518.4399998</v>
      </c>
      <c r="P36" s="49">
        <v>1949117045.4000003</v>
      </c>
      <c r="Q36" s="49">
        <v>2003105506.8699999</v>
      </c>
      <c r="R36" s="49">
        <v>2053645168.6300001</v>
      </c>
      <c r="S36" s="49">
        <v>2118551081.7900002</v>
      </c>
      <c r="T36" s="49">
        <v>2039969557.5899994</v>
      </c>
      <c r="U36" s="49">
        <v>2090823049.9700003</v>
      </c>
      <c r="V36" s="49">
        <v>2116752775.9100003</v>
      </c>
      <c r="W36" s="49">
        <v>1962250994.7499998</v>
      </c>
      <c r="X36" s="49">
        <v>1970397695.0899992</v>
      </c>
      <c r="Y36" s="49">
        <v>2027712436.6099999</v>
      </c>
      <c r="Z36" s="49">
        <v>2066437275.5400007</v>
      </c>
      <c r="AA36" s="49">
        <v>2055185557.1299994</v>
      </c>
      <c r="AB36" s="49">
        <v>2112497988.9000001</v>
      </c>
      <c r="AC36" s="49">
        <f>SUM(AC5:AC35)</f>
        <v>2102467838.6000004</v>
      </c>
      <c r="AD36" s="107">
        <f>SUM(AD5:AD35)</f>
        <v>1539365978.8999999</v>
      </c>
      <c r="AE36" s="49">
        <v>1210003665.4399998</v>
      </c>
      <c r="AF36" s="49">
        <f>SUM(AF5:AF35)</f>
        <v>1692407371</v>
      </c>
      <c r="AG36" s="49">
        <f>SUM(AG5:AG35)</f>
        <v>2329647193.3099999</v>
      </c>
      <c r="AH36" s="43">
        <f>SUM(AH5:AH35)</f>
        <v>2337402099.4400001</v>
      </c>
      <c r="AI36" s="43">
        <f>SUM(AI5:AI35)</f>
        <v>2419988691.5500002</v>
      </c>
      <c r="AJ36" s="43">
        <v>2546947965.8699989</v>
      </c>
    </row>
    <row r="37" spans="1:40" x14ac:dyDescent="0.25">
      <c r="A37" s="42">
        <v>33</v>
      </c>
      <c r="B37" s="44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4"/>
      <c r="S37" s="44"/>
      <c r="T37" s="44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</row>
    <row r="38" spans="1:40" s="46" customFormat="1" ht="9.5" x14ac:dyDescent="0.25">
      <c r="A38" s="42">
        <v>34</v>
      </c>
      <c r="B38" s="46" t="s">
        <v>217</v>
      </c>
      <c r="C38" s="47">
        <v>62.2</v>
      </c>
      <c r="D38" s="48">
        <v>63.3</v>
      </c>
      <c r="E38" s="48">
        <v>65.599999999999994</v>
      </c>
      <c r="F38" s="48">
        <v>67.3</v>
      </c>
      <c r="G38" s="48">
        <v>67.7</v>
      </c>
      <c r="H38" s="48">
        <v>68</v>
      </c>
      <c r="I38" s="48">
        <v>68.599999999999994</v>
      </c>
      <c r="J38" s="48">
        <v>70.900000000000006</v>
      </c>
      <c r="K38" s="48">
        <v>75.099999999999994</v>
      </c>
      <c r="L38" s="48">
        <v>77.3</v>
      </c>
      <c r="M38" s="48">
        <v>79.599999999999994</v>
      </c>
      <c r="N38" s="48">
        <v>81.3</v>
      </c>
      <c r="O38" s="48">
        <v>83</v>
      </c>
      <c r="P38" s="48">
        <v>86.2</v>
      </c>
      <c r="Q38" s="48">
        <v>87.9</v>
      </c>
      <c r="R38" s="48">
        <v>91.8</v>
      </c>
      <c r="S38" s="47">
        <v>92.9</v>
      </c>
      <c r="T38" s="47">
        <v>95.8</v>
      </c>
      <c r="U38" s="47">
        <v>99.2</v>
      </c>
      <c r="V38" s="48">
        <v>100.4</v>
      </c>
      <c r="W38" s="48">
        <v>102.6</v>
      </c>
      <c r="X38" s="48">
        <v>105.9</v>
      </c>
      <c r="Y38" s="48">
        <v>107.1</v>
      </c>
      <c r="Z38" s="48">
        <v>108.6</v>
      </c>
      <c r="AA38" s="48">
        <v>111</v>
      </c>
      <c r="AB38" s="48">
        <v>113.8</v>
      </c>
      <c r="AC38" s="48">
        <v>115.3</v>
      </c>
      <c r="AD38" s="48">
        <v>118.4</v>
      </c>
      <c r="AE38" s="48">
        <v>119.1</v>
      </c>
      <c r="AF38" s="48">
        <v>126.4</v>
      </c>
      <c r="AG38" s="48">
        <v>133.5</v>
      </c>
      <c r="AH38" s="48">
        <v>138.4</v>
      </c>
      <c r="AI38" s="48">
        <v>141.19999999999999</v>
      </c>
      <c r="AJ38" s="48">
        <v>144.4</v>
      </c>
    </row>
    <row r="39" spans="1:40" x14ac:dyDescent="0.25">
      <c r="A39" s="42">
        <v>35</v>
      </c>
      <c r="B39" s="38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</row>
    <row r="40" spans="1:40" ht="15.5" x14ac:dyDescent="0.25">
      <c r="A40" s="42">
        <v>36</v>
      </c>
      <c r="B40" s="38"/>
      <c r="C40" s="84" t="s">
        <v>248</v>
      </c>
      <c r="D40" s="84"/>
      <c r="E40" s="84"/>
      <c r="F40" s="85"/>
      <c r="G40" s="85"/>
      <c r="H40" s="43"/>
      <c r="I40" s="43"/>
      <c r="J40" s="43"/>
      <c r="K40" s="43"/>
      <c r="L40" s="43"/>
      <c r="M40" s="43"/>
      <c r="N40" s="43"/>
      <c r="O40" s="43"/>
      <c r="P40" s="43"/>
      <c r="Q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</row>
    <row r="41" spans="1:40" x14ac:dyDescent="0.25">
      <c r="A41" s="42">
        <v>37</v>
      </c>
      <c r="B41" s="40" t="s">
        <v>1</v>
      </c>
      <c r="C41" s="41" t="s">
        <v>209</v>
      </c>
      <c r="D41" s="41" t="s">
        <v>210</v>
      </c>
      <c r="E41" s="41" t="s">
        <v>211</v>
      </c>
      <c r="F41" s="41" t="s">
        <v>212</v>
      </c>
      <c r="G41" s="41" t="s">
        <v>213</v>
      </c>
      <c r="H41" s="41" t="s">
        <v>214</v>
      </c>
      <c r="I41" s="41" t="s">
        <v>215</v>
      </c>
      <c r="J41" s="41" t="s">
        <v>216</v>
      </c>
      <c r="K41" s="41" t="s">
        <v>207</v>
      </c>
      <c r="L41" s="41" t="s">
        <v>208</v>
      </c>
      <c r="M41" s="41" t="s">
        <v>204</v>
      </c>
      <c r="N41" s="41" t="s">
        <v>203</v>
      </c>
      <c r="O41" s="41" t="s">
        <v>202</v>
      </c>
      <c r="P41" s="41" t="s">
        <v>201</v>
      </c>
      <c r="Q41" s="41" t="s">
        <v>200</v>
      </c>
      <c r="R41" s="41" t="s">
        <v>199</v>
      </c>
      <c r="S41" s="41" t="s">
        <v>198</v>
      </c>
      <c r="T41" s="41" t="s">
        <v>197</v>
      </c>
      <c r="U41" s="41" t="s">
        <v>160</v>
      </c>
      <c r="V41" s="41" t="s">
        <v>161</v>
      </c>
      <c r="W41" s="41" t="s">
        <v>162</v>
      </c>
      <c r="X41" s="41" t="s">
        <v>163</v>
      </c>
      <c r="Y41" s="41" t="s">
        <v>164</v>
      </c>
      <c r="Z41" s="41" t="s">
        <v>165</v>
      </c>
      <c r="AA41" s="41" t="s">
        <v>166</v>
      </c>
      <c r="AB41" s="41" t="s">
        <v>159</v>
      </c>
      <c r="AC41" s="96" t="s">
        <v>257</v>
      </c>
      <c r="AD41" s="101" t="s">
        <v>256</v>
      </c>
      <c r="AE41" s="101" t="s">
        <v>258</v>
      </c>
      <c r="AF41" s="101" t="s">
        <v>259</v>
      </c>
      <c r="AG41" s="41" t="s">
        <v>264</v>
      </c>
      <c r="AH41" s="96" t="s">
        <v>265</v>
      </c>
      <c r="AI41" s="101" t="s">
        <v>266</v>
      </c>
      <c r="AJ41" s="101" t="s">
        <v>272</v>
      </c>
      <c r="AN41" s="39" t="s">
        <v>249</v>
      </c>
    </row>
    <row r="42" spans="1:40" x14ac:dyDescent="0.25">
      <c r="A42" s="42">
        <v>38</v>
      </c>
      <c r="B42" s="38" t="s">
        <v>174</v>
      </c>
      <c r="C42" s="43">
        <f t="shared" ref="C42:AH42" si="0">C5*$AJ$38/C$38</f>
        <v>30485479.594855309</v>
      </c>
      <c r="D42" s="43">
        <f t="shared" si="0"/>
        <v>69912633.282780424</v>
      </c>
      <c r="E42" s="43">
        <f t="shared" si="0"/>
        <v>75790552.225609764</v>
      </c>
      <c r="F42" s="43">
        <f t="shared" si="0"/>
        <v>85725171.286775634</v>
      </c>
      <c r="G42" s="43">
        <f t="shared" si="0"/>
        <v>84138705.546233386</v>
      </c>
      <c r="H42" s="43">
        <f t="shared" si="0"/>
        <v>89125834.108235285</v>
      </c>
      <c r="I42" s="43">
        <f t="shared" si="0"/>
        <v>103955243.96501459</v>
      </c>
      <c r="J42" s="43">
        <f t="shared" si="0"/>
        <v>113926388.68750352</v>
      </c>
      <c r="K42" s="43">
        <f t="shared" si="0"/>
        <v>119066015.99467379</v>
      </c>
      <c r="L42" s="43">
        <f t="shared" si="0"/>
        <v>124096467.01769729</v>
      </c>
      <c r="M42" s="43">
        <f t="shared" si="0"/>
        <v>105429253.13331659</v>
      </c>
      <c r="N42" s="43">
        <f t="shared" si="0"/>
        <v>97832400.822091058</v>
      </c>
      <c r="O42" s="43">
        <f t="shared" si="0"/>
        <v>99840710.15619275</v>
      </c>
      <c r="P42" s="43">
        <f t="shared" si="0"/>
        <v>100408449.80863111</v>
      </c>
      <c r="Q42" s="43">
        <f t="shared" si="0"/>
        <v>99229411.425073937</v>
      </c>
      <c r="R42" s="43">
        <f t="shared" si="0"/>
        <v>95042884.154074103</v>
      </c>
      <c r="S42" s="43">
        <f t="shared" si="0"/>
        <v>97982586.627900973</v>
      </c>
      <c r="T42" s="43">
        <f t="shared" si="0"/>
        <v>89902339.997578293</v>
      </c>
      <c r="U42" s="43">
        <f t="shared" si="0"/>
        <v>84945936.784758061</v>
      </c>
      <c r="V42" s="43">
        <f t="shared" si="0"/>
        <v>83137502.463266924</v>
      </c>
      <c r="W42" s="43">
        <f t="shared" si="0"/>
        <v>77775364.813333347</v>
      </c>
      <c r="X42" s="43">
        <f t="shared" si="0"/>
        <v>75021734.594560891</v>
      </c>
      <c r="Y42" s="43">
        <f t="shared" si="0"/>
        <v>73497912.933408037</v>
      </c>
      <c r="Z42" s="43">
        <f t="shared" si="0"/>
        <v>74433741.390718251</v>
      </c>
      <c r="AA42" s="43">
        <f t="shared" si="0"/>
        <v>72617399.348720729</v>
      </c>
      <c r="AB42" s="43">
        <f t="shared" si="0"/>
        <v>74277059.357785597</v>
      </c>
      <c r="AC42" s="43">
        <f t="shared" si="0"/>
        <v>72335393.785776243</v>
      </c>
      <c r="AD42" s="43">
        <f t="shared" si="0"/>
        <v>51815192.911959462</v>
      </c>
      <c r="AE42" s="43">
        <f t="shared" si="0"/>
        <v>37367711.266565911</v>
      </c>
      <c r="AF42" s="43">
        <f t="shared" si="0"/>
        <v>45620012.110759497</v>
      </c>
      <c r="AG42" s="43">
        <f t="shared" si="0"/>
        <v>61837746.288449444</v>
      </c>
      <c r="AH42" s="43">
        <f t="shared" si="0"/>
        <v>61172123.056329489</v>
      </c>
      <c r="AI42" s="43">
        <f>AI5*$AJ$38/AI$38</f>
        <v>60392327.732577905</v>
      </c>
      <c r="AJ42" s="43">
        <f>AJ5*$AJ$38/AJ$38</f>
        <v>60493595.329999976</v>
      </c>
      <c r="AN42" s="43">
        <f>SUM(C42:AJ42)</f>
        <v>2748631282.0032077</v>
      </c>
    </row>
    <row r="43" spans="1:40" x14ac:dyDescent="0.25">
      <c r="A43" s="42">
        <v>39</v>
      </c>
      <c r="B43" s="38" t="s">
        <v>191</v>
      </c>
      <c r="C43" s="43">
        <f t="shared" ref="C43:AH43" si="1">C6*$AJ$38/C$38</f>
        <v>5369553.4662379427</v>
      </c>
      <c r="D43" s="43">
        <f t="shared" si="1"/>
        <v>33556363.203791477</v>
      </c>
      <c r="E43" s="43">
        <f t="shared" si="1"/>
        <v>36672455.750000007</v>
      </c>
      <c r="F43" s="43">
        <f t="shared" si="1"/>
        <v>38044778.341753349</v>
      </c>
      <c r="G43" s="43">
        <f t="shared" si="1"/>
        <v>36893695.090576075</v>
      </c>
      <c r="H43" s="43">
        <f t="shared" si="1"/>
        <v>32947015.849529415</v>
      </c>
      <c r="I43" s="43">
        <f t="shared" si="1"/>
        <v>35053253.661807589</v>
      </c>
      <c r="J43" s="43">
        <f t="shared" si="1"/>
        <v>36443934.384372346</v>
      </c>
      <c r="K43" s="43">
        <f t="shared" si="1"/>
        <v>37228436.969374172</v>
      </c>
      <c r="L43" s="43">
        <f t="shared" si="1"/>
        <v>38436028.19793015</v>
      </c>
      <c r="M43" s="43">
        <f t="shared" si="1"/>
        <v>31525896.438442212</v>
      </c>
      <c r="N43" s="43">
        <f t="shared" si="1"/>
        <v>28478613.540172204</v>
      </c>
      <c r="O43" s="43">
        <f t="shared" si="1"/>
        <v>26639167.86636145</v>
      </c>
      <c r="P43" s="43">
        <f t="shared" si="1"/>
        <v>27316207.920974478</v>
      </c>
      <c r="Q43" s="43">
        <f t="shared" si="1"/>
        <v>27803107.117906712</v>
      </c>
      <c r="R43" s="43">
        <f t="shared" si="1"/>
        <v>29105890.755773421</v>
      </c>
      <c r="S43" s="43">
        <f t="shared" si="1"/>
        <v>30199437.249214202</v>
      </c>
      <c r="T43" s="43">
        <f t="shared" si="1"/>
        <v>26692906.491148222</v>
      </c>
      <c r="U43" s="43">
        <f t="shared" si="1"/>
        <v>26437082.169435486</v>
      </c>
      <c r="V43" s="43">
        <f t="shared" si="1"/>
        <v>26085789.367689244</v>
      </c>
      <c r="W43" s="43">
        <f t="shared" si="1"/>
        <v>22269846.054074079</v>
      </c>
      <c r="X43" s="43">
        <f t="shared" si="1"/>
        <v>21528350.901794143</v>
      </c>
      <c r="Y43" s="43">
        <f t="shared" si="1"/>
        <v>21320560.942408968</v>
      </c>
      <c r="Z43" s="43">
        <f t="shared" si="1"/>
        <v>18103213.47425415</v>
      </c>
      <c r="AA43" s="43">
        <f t="shared" si="1"/>
        <v>19136355.166522522</v>
      </c>
      <c r="AB43" s="43">
        <f t="shared" si="1"/>
        <v>19513882.560351495</v>
      </c>
      <c r="AC43" s="43">
        <f t="shared" si="1"/>
        <v>17292769.956773635</v>
      </c>
      <c r="AD43" s="43">
        <f t="shared" si="1"/>
        <v>12472947.282939188</v>
      </c>
      <c r="AE43" s="43">
        <f t="shared" si="1"/>
        <v>8997245.3743073065</v>
      </c>
      <c r="AF43" s="43">
        <f t="shared" si="1"/>
        <v>11608017.832278481</v>
      </c>
      <c r="AG43" s="43">
        <f t="shared" si="1"/>
        <v>15020145.279850189</v>
      </c>
      <c r="AH43" s="43">
        <f t="shared" si="1"/>
        <v>12917185.384479769</v>
      </c>
      <c r="AI43" s="43">
        <f t="shared" ref="AI43:AJ72" si="2">AI6*$AJ$38/AI$38</f>
        <v>12746994.676487254</v>
      </c>
      <c r="AJ43" s="43">
        <f t="shared" si="2"/>
        <v>13170222.589999991</v>
      </c>
      <c r="AN43" s="43">
        <f t="shared" ref="AN43:AN73" si="3">SUM(C43:AI43)</f>
        <v>823857128.71901131</v>
      </c>
    </row>
    <row r="44" spans="1:40" x14ac:dyDescent="0.25">
      <c r="A44" s="42">
        <v>40</v>
      </c>
      <c r="B44" s="38" t="s">
        <v>171</v>
      </c>
      <c r="C44" s="43">
        <f t="shared" ref="C44:AH44" si="4">C7*$AJ$38/C$38</f>
        <v>3659260.8295819936</v>
      </c>
      <c r="D44" s="43">
        <f t="shared" si="4"/>
        <v>8757793.8451816738</v>
      </c>
      <c r="E44" s="43">
        <f t="shared" si="4"/>
        <v>20979345.506097563</v>
      </c>
      <c r="F44" s="43">
        <f t="shared" si="4"/>
        <v>28959887.744427938</v>
      </c>
      <c r="G44" s="43">
        <f t="shared" si="4"/>
        <v>30551137.851285081</v>
      </c>
      <c r="H44" s="43">
        <f t="shared" si="4"/>
        <v>30755481.979764711</v>
      </c>
      <c r="I44" s="43">
        <f t="shared" si="4"/>
        <v>34426982.862973765</v>
      </c>
      <c r="J44" s="43">
        <f t="shared" si="4"/>
        <v>37695830.021551482</v>
      </c>
      <c r="K44" s="43">
        <f t="shared" si="4"/>
        <v>39507751.552596539</v>
      </c>
      <c r="L44" s="43">
        <f t="shared" si="4"/>
        <v>41895082.282535583</v>
      </c>
      <c r="M44" s="43">
        <f t="shared" si="4"/>
        <v>34467509.673165835</v>
      </c>
      <c r="N44" s="43">
        <f t="shared" si="4"/>
        <v>30972646.043296438</v>
      </c>
      <c r="O44" s="43">
        <f t="shared" si="4"/>
        <v>32033952.1273253</v>
      </c>
      <c r="P44" s="43">
        <f t="shared" si="4"/>
        <v>31495310.651044086</v>
      </c>
      <c r="Q44" s="43">
        <f t="shared" si="4"/>
        <v>31392263.068259388</v>
      </c>
      <c r="R44" s="43">
        <f t="shared" si="4"/>
        <v>29801937.325359479</v>
      </c>
      <c r="S44" s="43">
        <f t="shared" si="4"/>
        <v>30404962.03345532</v>
      </c>
      <c r="T44" s="43">
        <f t="shared" si="4"/>
        <v>28710110.26480167</v>
      </c>
      <c r="U44" s="43">
        <f t="shared" si="4"/>
        <v>29509390.078951608</v>
      </c>
      <c r="V44" s="43">
        <f t="shared" si="4"/>
        <v>29027254.01422311</v>
      </c>
      <c r="W44" s="43">
        <f t="shared" si="4"/>
        <v>26926734.55555556</v>
      </c>
      <c r="X44" s="43">
        <f t="shared" si="4"/>
        <v>26473222.258508027</v>
      </c>
      <c r="Y44" s="43">
        <f t="shared" si="4"/>
        <v>28255801.3514846</v>
      </c>
      <c r="Z44" s="43">
        <f t="shared" si="4"/>
        <v>26589360.44858196</v>
      </c>
      <c r="AA44" s="43">
        <f t="shared" si="4"/>
        <v>25147423.263063069</v>
      </c>
      <c r="AB44" s="43">
        <f t="shared" si="4"/>
        <v>25791206.965518456</v>
      </c>
      <c r="AC44" s="43">
        <f t="shared" si="4"/>
        <v>25612495.058594972</v>
      </c>
      <c r="AD44" s="43">
        <f t="shared" si="4"/>
        <v>16878769.209594596</v>
      </c>
      <c r="AE44" s="43">
        <f t="shared" si="4"/>
        <v>11331153.209336691</v>
      </c>
      <c r="AF44" s="43">
        <f t="shared" si="4"/>
        <v>14999133.022151899</v>
      </c>
      <c r="AG44" s="43">
        <f t="shared" si="4"/>
        <v>20331746.561977528</v>
      </c>
      <c r="AH44" s="43">
        <f t="shared" si="4"/>
        <v>19620624.33913295</v>
      </c>
      <c r="AI44" s="43">
        <f t="shared" si="2"/>
        <v>19700180.650283288</v>
      </c>
      <c r="AJ44" s="43">
        <f t="shared" si="2"/>
        <v>20449553.909999989</v>
      </c>
      <c r="AN44" s="43">
        <f t="shared" si="3"/>
        <v>872661740.64966226</v>
      </c>
    </row>
    <row r="45" spans="1:40" x14ac:dyDescent="0.25">
      <c r="A45" s="42">
        <v>41</v>
      </c>
      <c r="B45" s="38" t="s">
        <v>184</v>
      </c>
      <c r="C45" s="43">
        <f t="shared" ref="C45:AH45" si="5">C8*$AJ$38/C$38</f>
        <v>18993514.707395498</v>
      </c>
      <c r="D45" s="43">
        <f t="shared" si="5"/>
        <v>56023771.355450243</v>
      </c>
      <c r="E45" s="43">
        <f t="shared" si="5"/>
        <v>75123884.280487821</v>
      </c>
      <c r="F45" s="43">
        <f t="shared" si="5"/>
        <v>92769421.682020798</v>
      </c>
      <c r="G45" s="43">
        <f t="shared" si="5"/>
        <v>109391181.63574594</v>
      </c>
      <c r="H45" s="43">
        <f t="shared" si="5"/>
        <v>129819790.78529412</v>
      </c>
      <c r="I45" s="43">
        <f t="shared" si="5"/>
        <v>159138465.95918369</v>
      </c>
      <c r="J45" s="43">
        <f t="shared" si="5"/>
        <v>176144748.38205922</v>
      </c>
      <c r="K45" s="43">
        <f t="shared" si="5"/>
        <v>189687112.55392814</v>
      </c>
      <c r="L45" s="43">
        <f t="shared" si="5"/>
        <v>207675106.3180854</v>
      </c>
      <c r="M45" s="43">
        <f t="shared" si="5"/>
        <v>189878657.67723623</v>
      </c>
      <c r="N45" s="43">
        <f t="shared" si="5"/>
        <v>185462767.19193113</v>
      </c>
      <c r="O45" s="43">
        <f t="shared" si="5"/>
        <v>191815372.45069885</v>
      </c>
      <c r="P45" s="43">
        <f t="shared" si="5"/>
        <v>193686866.47935036</v>
      </c>
      <c r="Q45" s="43">
        <f t="shared" si="5"/>
        <v>198470565.64213878</v>
      </c>
      <c r="R45" s="43">
        <f t="shared" si="5"/>
        <v>201160150.50636163</v>
      </c>
      <c r="S45" s="43">
        <f t="shared" si="5"/>
        <v>212088715.04284179</v>
      </c>
      <c r="T45" s="43">
        <f t="shared" si="5"/>
        <v>203428778.43799585</v>
      </c>
      <c r="U45" s="43">
        <f t="shared" si="5"/>
        <v>202895243.92548388</v>
      </c>
      <c r="V45" s="43">
        <f t="shared" si="5"/>
        <v>209436220.78804782</v>
      </c>
      <c r="W45" s="43">
        <f t="shared" si="5"/>
        <v>193711951.36814818</v>
      </c>
      <c r="X45" s="43">
        <f t="shared" si="5"/>
        <v>188909923.61847028</v>
      </c>
      <c r="Y45" s="43">
        <f t="shared" si="5"/>
        <v>190927846.36403364</v>
      </c>
      <c r="Z45" s="43">
        <f t="shared" si="5"/>
        <v>190200785.98998159</v>
      </c>
      <c r="AA45" s="43">
        <f t="shared" si="5"/>
        <v>174505021.75801802</v>
      </c>
      <c r="AB45" s="43">
        <f t="shared" si="5"/>
        <v>177019712.75623903</v>
      </c>
      <c r="AC45" s="43">
        <f t="shared" si="5"/>
        <v>178971148.20551607</v>
      </c>
      <c r="AD45" s="43">
        <f t="shared" si="5"/>
        <v>124367212.08567566</v>
      </c>
      <c r="AE45" s="43">
        <f t="shared" si="5"/>
        <v>111629694.74525613</v>
      </c>
      <c r="AF45" s="43">
        <f t="shared" si="5"/>
        <v>146680743.16455698</v>
      </c>
      <c r="AG45" s="43">
        <f t="shared" si="5"/>
        <v>187012487.12740076</v>
      </c>
      <c r="AH45" s="43">
        <f t="shared" si="5"/>
        <v>179110027.39563584</v>
      </c>
      <c r="AI45" s="43">
        <f t="shared" si="2"/>
        <v>179884131.98535416</v>
      </c>
      <c r="AJ45" s="43">
        <f t="shared" si="2"/>
        <v>185351883.12999991</v>
      </c>
      <c r="AN45" s="43">
        <f t="shared" si="3"/>
        <v>5426021022.3660221</v>
      </c>
    </row>
    <row r="46" spans="1:40" x14ac:dyDescent="0.25">
      <c r="A46" s="42">
        <v>42</v>
      </c>
      <c r="B46" s="38" t="s">
        <v>193</v>
      </c>
      <c r="C46" s="43">
        <f t="shared" ref="C46:AH46" si="6">C9*$AJ$38/C$38</f>
        <v>0</v>
      </c>
      <c r="D46" s="43">
        <f t="shared" si="6"/>
        <v>1642475.860979463</v>
      </c>
      <c r="E46" s="43">
        <f t="shared" si="6"/>
        <v>5031642.2134146346</v>
      </c>
      <c r="F46" s="43">
        <f t="shared" si="6"/>
        <v>9049970.6864784565</v>
      </c>
      <c r="G46" s="43">
        <f t="shared" si="6"/>
        <v>13293716.689335303</v>
      </c>
      <c r="H46" s="43">
        <f t="shared" si="6"/>
        <v>15832811.941294119</v>
      </c>
      <c r="I46" s="43">
        <f t="shared" si="6"/>
        <v>18358954.956268225</v>
      </c>
      <c r="J46" s="43">
        <f t="shared" si="6"/>
        <v>21160990.260084625</v>
      </c>
      <c r="K46" s="43">
        <f t="shared" si="6"/>
        <v>24509744.575233027</v>
      </c>
      <c r="L46" s="43">
        <f t="shared" si="6"/>
        <v>24940786.064010352</v>
      </c>
      <c r="M46" s="43">
        <f t="shared" si="6"/>
        <v>24404812.79673367</v>
      </c>
      <c r="N46" s="43">
        <f t="shared" si="6"/>
        <v>24657734.018105783</v>
      </c>
      <c r="O46" s="43">
        <f t="shared" si="6"/>
        <v>26540642.389349397</v>
      </c>
      <c r="P46" s="43">
        <f t="shared" si="6"/>
        <v>28188910.478422269</v>
      </c>
      <c r="Q46" s="43">
        <f t="shared" si="6"/>
        <v>27858997.671808876</v>
      </c>
      <c r="R46" s="43">
        <f t="shared" si="6"/>
        <v>27512984.421873644</v>
      </c>
      <c r="S46" s="43">
        <f t="shared" si="6"/>
        <v>28877518.542734124</v>
      </c>
      <c r="T46" s="43">
        <f t="shared" si="6"/>
        <v>29263061.772651359</v>
      </c>
      <c r="U46" s="43">
        <f t="shared" si="6"/>
        <v>30232245.619838707</v>
      </c>
      <c r="V46" s="43">
        <f t="shared" si="6"/>
        <v>31461877.983107567</v>
      </c>
      <c r="W46" s="43">
        <f t="shared" si="6"/>
        <v>28986475.774814818</v>
      </c>
      <c r="X46" s="43">
        <f t="shared" si="6"/>
        <v>28931628.249669496</v>
      </c>
      <c r="Y46" s="43">
        <f t="shared" si="6"/>
        <v>31359795.49169001</v>
      </c>
      <c r="Z46" s="43">
        <f t="shared" si="6"/>
        <v>33295779.19134438</v>
      </c>
      <c r="AA46" s="43">
        <f t="shared" si="6"/>
        <v>35183285.797369376</v>
      </c>
      <c r="AB46" s="43">
        <f t="shared" si="6"/>
        <v>36857401.512583487</v>
      </c>
      <c r="AC46" s="43">
        <f t="shared" si="6"/>
        <v>35749515.951916739</v>
      </c>
      <c r="AD46" s="43">
        <f t="shared" si="6"/>
        <v>25960568.534932431</v>
      </c>
      <c r="AE46" s="43">
        <f t="shared" si="6"/>
        <v>20046234.242552474</v>
      </c>
      <c r="AF46" s="43">
        <f t="shared" si="6"/>
        <v>27775675.867088605</v>
      </c>
      <c r="AG46" s="43">
        <f t="shared" si="6"/>
        <v>37902735.764734082</v>
      </c>
      <c r="AH46" s="43">
        <f t="shared" si="6"/>
        <v>38428215.506502889</v>
      </c>
      <c r="AI46" s="43">
        <f t="shared" si="2"/>
        <v>40368480.117167138</v>
      </c>
      <c r="AJ46" s="43">
        <f t="shared" si="2"/>
        <v>41149621.769999988</v>
      </c>
      <c r="AN46" s="43">
        <f t="shared" si="3"/>
        <v>833665670.94408941</v>
      </c>
    </row>
    <row r="47" spans="1:40" x14ac:dyDescent="0.25">
      <c r="A47" s="42">
        <v>43</v>
      </c>
      <c r="B47" s="38" t="s">
        <v>182</v>
      </c>
      <c r="C47" s="43">
        <f t="shared" ref="C47:AH47" si="7">C10*$AJ$38/C$38</f>
        <v>11605931.774919612</v>
      </c>
      <c r="D47" s="43">
        <f t="shared" si="7"/>
        <v>47090694.616113752</v>
      </c>
      <c r="E47" s="43">
        <f t="shared" si="7"/>
        <v>66410449.292682938</v>
      </c>
      <c r="F47" s="43">
        <f t="shared" si="7"/>
        <v>85297955.411589891</v>
      </c>
      <c r="G47" s="43">
        <f t="shared" si="7"/>
        <v>104144126.83426884</v>
      </c>
      <c r="H47" s="43">
        <f t="shared" si="7"/>
        <v>128015403.84823529</v>
      </c>
      <c r="I47" s="43">
        <f t="shared" si="7"/>
        <v>149968268.18075803</v>
      </c>
      <c r="J47" s="43">
        <f t="shared" si="7"/>
        <v>161360257.74200279</v>
      </c>
      <c r="K47" s="43">
        <f t="shared" si="7"/>
        <v>156481203.88814914</v>
      </c>
      <c r="L47" s="43">
        <f t="shared" si="7"/>
        <v>182507538.44755501</v>
      </c>
      <c r="M47" s="43">
        <f t="shared" si="7"/>
        <v>178488220.45170859</v>
      </c>
      <c r="N47" s="43">
        <f t="shared" si="7"/>
        <v>175924621.08216482</v>
      </c>
      <c r="O47" s="43">
        <f t="shared" si="7"/>
        <v>180713861.54968676</v>
      </c>
      <c r="P47" s="43">
        <f t="shared" si="7"/>
        <v>179711877.73234341</v>
      </c>
      <c r="Q47" s="43">
        <f t="shared" si="7"/>
        <v>182372957.89269623</v>
      </c>
      <c r="R47" s="43">
        <f t="shared" si="7"/>
        <v>184481469.28313726</v>
      </c>
      <c r="S47" s="43">
        <f t="shared" si="7"/>
        <v>191681494.85834229</v>
      </c>
      <c r="T47" s="43">
        <f t="shared" si="7"/>
        <v>179718682.68066806</v>
      </c>
      <c r="U47" s="43">
        <f t="shared" si="7"/>
        <v>180539477.21322581</v>
      </c>
      <c r="V47" s="43">
        <f t="shared" si="7"/>
        <v>180982311.84948209</v>
      </c>
      <c r="W47" s="43">
        <f t="shared" si="7"/>
        <v>161127891.29111111</v>
      </c>
      <c r="X47" s="43">
        <f t="shared" si="7"/>
        <v>154412835.21850801</v>
      </c>
      <c r="Y47" s="43">
        <f t="shared" si="7"/>
        <v>160962826.58420169</v>
      </c>
      <c r="Z47" s="43">
        <f t="shared" si="7"/>
        <v>165964221.75370166</v>
      </c>
      <c r="AA47" s="43">
        <f t="shared" si="7"/>
        <v>165336558.45870271</v>
      </c>
      <c r="AB47" s="43">
        <f t="shared" si="7"/>
        <v>166877388.55901581</v>
      </c>
      <c r="AC47" s="43">
        <f t="shared" si="7"/>
        <v>165766468.43906334</v>
      </c>
      <c r="AD47" s="43">
        <f t="shared" si="7"/>
        <v>119521219.98077701</v>
      </c>
      <c r="AE47" s="43">
        <f t="shared" si="7"/>
        <v>97278309.509219155</v>
      </c>
      <c r="AF47" s="43">
        <f t="shared" si="7"/>
        <v>130992802.72151898</v>
      </c>
      <c r="AG47" s="43">
        <f t="shared" si="7"/>
        <v>172242010.88614231</v>
      </c>
      <c r="AH47" s="43">
        <f t="shared" si="7"/>
        <v>165303871.02869943</v>
      </c>
      <c r="AI47" s="43">
        <f t="shared" si="2"/>
        <v>170339258.76926345</v>
      </c>
      <c r="AJ47" s="43">
        <f t="shared" si="2"/>
        <v>175015573.37999991</v>
      </c>
      <c r="AN47" s="43">
        <f t="shared" si="3"/>
        <v>4903622467.8296547</v>
      </c>
    </row>
    <row r="48" spans="1:40" x14ac:dyDescent="0.25">
      <c r="A48" s="42">
        <v>44</v>
      </c>
      <c r="B48" s="38" t="s">
        <v>170</v>
      </c>
      <c r="C48" s="43">
        <f t="shared" ref="C48:AH48" si="8">C11*$AJ$38/C$38</f>
        <v>24474390.823151127</v>
      </c>
      <c r="D48" s="43">
        <f t="shared" si="8"/>
        <v>63319815.178515017</v>
      </c>
      <c r="E48" s="43">
        <f t="shared" si="8"/>
        <v>74485605.463414654</v>
      </c>
      <c r="F48" s="43">
        <f t="shared" si="8"/>
        <v>97661210.918276384</v>
      </c>
      <c r="G48" s="43">
        <f t="shared" si="8"/>
        <v>124459376.66558346</v>
      </c>
      <c r="H48" s="43">
        <f t="shared" si="8"/>
        <v>144888230.75505885</v>
      </c>
      <c r="I48" s="43">
        <f t="shared" si="8"/>
        <v>165504165.24781343</v>
      </c>
      <c r="J48" s="43">
        <f t="shared" si="8"/>
        <v>172110427.92299011</v>
      </c>
      <c r="K48" s="43">
        <f t="shared" si="8"/>
        <v>172412436.72436753</v>
      </c>
      <c r="L48" s="43">
        <f t="shared" si="8"/>
        <v>178321289.7550841</v>
      </c>
      <c r="M48" s="43">
        <f t="shared" si="8"/>
        <v>154560290.92256287</v>
      </c>
      <c r="N48" s="43">
        <f t="shared" si="8"/>
        <v>147444078.58533823</v>
      </c>
      <c r="O48" s="43">
        <f t="shared" si="8"/>
        <v>151518437.66920483</v>
      </c>
      <c r="P48" s="43">
        <f t="shared" si="8"/>
        <v>150044873.87786549</v>
      </c>
      <c r="Q48" s="43">
        <f t="shared" si="8"/>
        <v>146888883.75544938</v>
      </c>
      <c r="R48" s="43">
        <f t="shared" si="8"/>
        <v>139871882.13328978</v>
      </c>
      <c r="S48" s="43">
        <f t="shared" si="8"/>
        <v>144618618.95758882</v>
      </c>
      <c r="T48" s="43">
        <f t="shared" si="8"/>
        <v>131731296.36171187</v>
      </c>
      <c r="U48" s="43">
        <f t="shared" si="8"/>
        <v>129594606.49899195</v>
      </c>
      <c r="V48" s="43">
        <f t="shared" si="8"/>
        <v>128386159.59023905</v>
      </c>
      <c r="W48" s="43">
        <f t="shared" si="8"/>
        <v>115950668.31333333</v>
      </c>
      <c r="X48" s="43">
        <f t="shared" si="8"/>
        <v>112301757.81359774</v>
      </c>
      <c r="Y48" s="43">
        <f t="shared" si="8"/>
        <v>113062634.33154063</v>
      </c>
      <c r="Z48" s="43">
        <f t="shared" si="8"/>
        <v>112121788.68773484</v>
      </c>
      <c r="AA48" s="43">
        <f t="shared" si="8"/>
        <v>105519011.8349189</v>
      </c>
      <c r="AB48" s="43">
        <f t="shared" si="8"/>
        <v>104213667.41546574</v>
      </c>
      <c r="AC48" s="43">
        <f t="shared" si="8"/>
        <v>102164703.35642672</v>
      </c>
      <c r="AD48" s="43">
        <f t="shared" si="8"/>
        <v>69446516.53956081</v>
      </c>
      <c r="AE48" s="43">
        <f t="shared" si="8"/>
        <v>56742693.585759878</v>
      </c>
      <c r="AF48" s="43">
        <f t="shared" si="8"/>
        <v>72561229.62341772</v>
      </c>
      <c r="AG48" s="43">
        <f t="shared" si="8"/>
        <v>92845530.109153569</v>
      </c>
      <c r="AH48" s="43">
        <f t="shared" si="8"/>
        <v>88217794.612947986</v>
      </c>
      <c r="AI48" s="43">
        <f t="shared" si="2"/>
        <v>85265319.669971675</v>
      </c>
      <c r="AJ48" s="43">
        <f t="shared" si="2"/>
        <v>86406073.549999982</v>
      </c>
      <c r="AN48" s="43">
        <f t="shared" si="3"/>
        <v>3872709393.7003264</v>
      </c>
    </row>
    <row r="49" spans="1:40" x14ac:dyDescent="0.25">
      <c r="A49" s="42">
        <v>45</v>
      </c>
      <c r="B49" s="38" t="s">
        <v>181</v>
      </c>
      <c r="C49" s="43">
        <f t="shared" ref="C49:AH49" si="9">C12*$AJ$38/C$38</f>
        <v>27031431.594855305</v>
      </c>
      <c r="D49" s="43">
        <f t="shared" si="9"/>
        <v>53084001.788309641</v>
      </c>
      <c r="E49" s="43">
        <f t="shared" si="9"/>
        <v>66765384.932926841</v>
      </c>
      <c r="F49" s="43">
        <f t="shared" si="9"/>
        <v>73825886.068350688</v>
      </c>
      <c r="G49" s="43">
        <f t="shared" si="9"/>
        <v>79786230.394091576</v>
      </c>
      <c r="H49" s="43">
        <f t="shared" si="9"/>
        <v>87951355.221764714</v>
      </c>
      <c r="I49" s="43">
        <f t="shared" si="9"/>
        <v>101830511.63265307</v>
      </c>
      <c r="J49" s="43">
        <f t="shared" si="9"/>
        <v>112678519.97732016</v>
      </c>
      <c r="K49" s="43">
        <f t="shared" si="9"/>
        <v>118906762.59920108</v>
      </c>
      <c r="L49" s="43">
        <f t="shared" si="9"/>
        <v>126441984.36915913</v>
      </c>
      <c r="M49" s="43">
        <f t="shared" si="9"/>
        <v>116185454.53824121</v>
      </c>
      <c r="N49" s="43">
        <f t="shared" si="9"/>
        <v>108494943.53451416</v>
      </c>
      <c r="O49" s="43">
        <f t="shared" si="9"/>
        <v>109264098.25638552</v>
      </c>
      <c r="P49" s="43">
        <f t="shared" si="9"/>
        <v>107628104.82329468</v>
      </c>
      <c r="Q49" s="43">
        <f t="shared" si="9"/>
        <v>112428602.44764502</v>
      </c>
      <c r="R49" s="43">
        <f t="shared" si="9"/>
        <v>112366137.71978213</v>
      </c>
      <c r="S49" s="43">
        <f t="shared" si="9"/>
        <v>114801326.78015071</v>
      </c>
      <c r="T49" s="43">
        <f t="shared" si="9"/>
        <v>103894523.97427978</v>
      </c>
      <c r="U49" s="43">
        <f t="shared" si="9"/>
        <v>101823229.79862903</v>
      </c>
      <c r="V49" s="43">
        <f t="shared" si="9"/>
        <v>102527020.82211153</v>
      </c>
      <c r="W49" s="43">
        <f t="shared" si="9"/>
        <v>87576316.045185193</v>
      </c>
      <c r="X49" s="43">
        <f t="shared" si="9"/>
        <v>82153008.812237948</v>
      </c>
      <c r="Y49" s="43">
        <f t="shared" si="9"/>
        <v>83681468.204257712</v>
      </c>
      <c r="Z49" s="43">
        <f t="shared" si="9"/>
        <v>83635902.05429098</v>
      </c>
      <c r="AA49" s="43">
        <f t="shared" si="9"/>
        <v>81186751.744288296</v>
      </c>
      <c r="AB49" s="43">
        <f t="shared" si="9"/>
        <v>81998759.913532525</v>
      </c>
      <c r="AC49" s="43">
        <f t="shared" si="9"/>
        <v>77965298.244232431</v>
      </c>
      <c r="AD49" s="43">
        <f t="shared" si="9"/>
        <v>56470983.385777026</v>
      </c>
      <c r="AE49" s="43">
        <f t="shared" si="9"/>
        <v>43214127.750764064</v>
      </c>
      <c r="AF49" s="43">
        <f t="shared" si="9"/>
        <v>56784485.465189874</v>
      </c>
      <c r="AG49" s="43">
        <f t="shared" si="9"/>
        <v>73193141.502471909</v>
      </c>
      <c r="AH49" s="43">
        <f t="shared" si="9"/>
        <v>68647626.816040471</v>
      </c>
      <c r="AI49" s="43">
        <f t="shared" si="2"/>
        <v>69787520.868583575</v>
      </c>
      <c r="AJ49" s="43">
        <f t="shared" si="2"/>
        <v>70746158.650000006</v>
      </c>
      <c r="AN49" s="43">
        <f t="shared" si="3"/>
        <v>2884010902.0805182</v>
      </c>
    </row>
    <row r="50" spans="1:40" x14ac:dyDescent="0.25">
      <c r="A50" s="42">
        <v>46</v>
      </c>
      <c r="B50" s="38" t="s">
        <v>190</v>
      </c>
      <c r="C50" s="43">
        <f t="shared" ref="C50:AH50" si="10">C13*$AJ$38/C$38</f>
        <v>21290554.225080386</v>
      </c>
      <c r="D50" s="43">
        <f t="shared" si="10"/>
        <v>51305700.960505538</v>
      </c>
      <c r="E50" s="43">
        <f t="shared" si="10"/>
        <v>71602430.536585376</v>
      </c>
      <c r="F50" s="43">
        <f t="shared" si="10"/>
        <v>83349181.931649342</v>
      </c>
      <c r="G50" s="43">
        <f t="shared" si="10"/>
        <v>105024320.02038406</v>
      </c>
      <c r="H50" s="43">
        <f t="shared" si="10"/>
        <v>128660994.07858823</v>
      </c>
      <c r="I50" s="43">
        <f t="shared" si="10"/>
        <v>148320973.60932946</v>
      </c>
      <c r="J50" s="43">
        <f t="shared" si="10"/>
        <v>159694889.8332299</v>
      </c>
      <c r="K50" s="43">
        <f t="shared" si="10"/>
        <v>152072123.89880162</v>
      </c>
      <c r="L50" s="43">
        <f t="shared" si="10"/>
        <v>153009712.19420442</v>
      </c>
      <c r="M50" s="43">
        <f t="shared" si="10"/>
        <v>131384831.13582917</v>
      </c>
      <c r="N50" s="43">
        <f t="shared" si="10"/>
        <v>121052645.34420666</v>
      </c>
      <c r="O50" s="43">
        <f t="shared" si="10"/>
        <v>120582433.82987954</v>
      </c>
      <c r="P50" s="43">
        <f t="shared" si="10"/>
        <v>118970688.67303945</v>
      </c>
      <c r="Q50" s="43">
        <f t="shared" si="10"/>
        <v>119273742.774653</v>
      </c>
      <c r="R50" s="43">
        <f t="shared" si="10"/>
        <v>121090309.30989107</v>
      </c>
      <c r="S50" s="43">
        <f t="shared" si="10"/>
        <v>120705286.02411196</v>
      </c>
      <c r="T50" s="43">
        <f t="shared" si="10"/>
        <v>113468379.16463466</v>
      </c>
      <c r="U50" s="43">
        <f t="shared" si="10"/>
        <v>110298278.81774195</v>
      </c>
      <c r="V50" s="43">
        <f t="shared" si="10"/>
        <v>106922773.17760958</v>
      </c>
      <c r="W50" s="43">
        <f t="shared" si="10"/>
        <v>100045967.98222223</v>
      </c>
      <c r="X50" s="43">
        <f t="shared" si="10"/>
        <v>98256273.939905569</v>
      </c>
      <c r="Y50" s="43">
        <f t="shared" si="10"/>
        <v>99173435.835294127</v>
      </c>
      <c r="Z50" s="43">
        <f t="shared" si="10"/>
        <v>101338420.56688768</v>
      </c>
      <c r="AA50" s="43">
        <f t="shared" si="10"/>
        <v>99206468.787711725</v>
      </c>
      <c r="AB50" s="43">
        <f t="shared" si="10"/>
        <v>97922317.646397203</v>
      </c>
      <c r="AC50" s="43">
        <f t="shared" si="10"/>
        <v>92982925.571274936</v>
      </c>
      <c r="AD50" s="43">
        <f t="shared" si="10"/>
        <v>65888968.437027037</v>
      </c>
      <c r="AE50" s="43">
        <f t="shared" si="10"/>
        <v>47520983.491519734</v>
      </c>
      <c r="AF50" s="43">
        <f t="shared" si="10"/>
        <v>58709970.357594937</v>
      </c>
      <c r="AG50" s="43">
        <f t="shared" si="10"/>
        <v>76255396.802786514</v>
      </c>
      <c r="AH50" s="43">
        <f t="shared" si="10"/>
        <v>74865967.356907517</v>
      </c>
      <c r="AI50" s="43">
        <f t="shared" si="2"/>
        <v>76428587.479801714</v>
      </c>
      <c r="AJ50" s="43">
        <f t="shared" si="2"/>
        <v>81509143.899999991</v>
      </c>
      <c r="AN50" s="43">
        <f t="shared" si="3"/>
        <v>3346675933.7952857</v>
      </c>
    </row>
    <row r="51" spans="1:40" x14ac:dyDescent="0.25">
      <c r="A51" s="42">
        <v>47</v>
      </c>
      <c r="B51" s="38" t="s">
        <v>180</v>
      </c>
      <c r="C51" s="43">
        <f t="shared" ref="C51:AH51" si="11">C14*$AJ$38/C$38</f>
        <v>31646599.530546624</v>
      </c>
      <c r="D51" s="43">
        <f t="shared" si="11"/>
        <v>81895896.543443918</v>
      </c>
      <c r="E51" s="43">
        <f t="shared" si="11"/>
        <v>105940371.92682929</v>
      </c>
      <c r="F51" s="43">
        <f t="shared" si="11"/>
        <v>131158479.2332838</v>
      </c>
      <c r="G51" s="43">
        <f t="shared" si="11"/>
        <v>140053108.88330871</v>
      </c>
      <c r="H51" s="43">
        <f t="shared" si="11"/>
        <v>162246298.31764707</v>
      </c>
      <c r="I51" s="43">
        <f t="shared" si="11"/>
        <v>180164288.94460642</v>
      </c>
      <c r="J51" s="43">
        <f t="shared" si="11"/>
        <v>189670290.86042312</v>
      </c>
      <c r="K51" s="43">
        <f t="shared" si="11"/>
        <v>196272646.64181095</v>
      </c>
      <c r="L51" s="43">
        <f t="shared" si="11"/>
        <v>206377764.24465722</v>
      </c>
      <c r="M51" s="43">
        <f t="shared" si="11"/>
        <v>178128688.45185935</v>
      </c>
      <c r="N51" s="43">
        <f t="shared" si="11"/>
        <v>171477689.71198031</v>
      </c>
      <c r="O51" s="43">
        <f t="shared" si="11"/>
        <v>179458636.24380723</v>
      </c>
      <c r="P51" s="43">
        <f t="shared" si="11"/>
        <v>177423553.17549884</v>
      </c>
      <c r="Q51" s="43">
        <f t="shared" si="11"/>
        <v>180774049.43321955</v>
      </c>
      <c r="R51" s="43">
        <f t="shared" si="11"/>
        <v>182572496.54845318</v>
      </c>
      <c r="S51" s="43">
        <f t="shared" si="11"/>
        <v>188266591.50669536</v>
      </c>
      <c r="T51" s="43">
        <f t="shared" si="11"/>
        <v>173197031.19665971</v>
      </c>
      <c r="U51" s="43">
        <f t="shared" si="11"/>
        <v>170692556.83838707</v>
      </c>
      <c r="V51" s="43">
        <f t="shared" si="11"/>
        <v>169075976.62860554</v>
      </c>
      <c r="W51" s="43">
        <f t="shared" si="11"/>
        <v>153828241.19407409</v>
      </c>
      <c r="X51" s="43">
        <f t="shared" si="11"/>
        <v>150174149.13016051</v>
      </c>
      <c r="Y51" s="43">
        <f t="shared" si="11"/>
        <v>157754330.51454717</v>
      </c>
      <c r="Z51" s="43">
        <f t="shared" si="11"/>
        <v>158011161.5247882</v>
      </c>
      <c r="AA51" s="43">
        <f t="shared" si="11"/>
        <v>153753598.50028831</v>
      </c>
      <c r="AB51" s="43">
        <f t="shared" si="11"/>
        <v>154069055.44316345</v>
      </c>
      <c r="AC51" s="43">
        <f t="shared" si="11"/>
        <v>149424416.07191673</v>
      </c>
      <c r="AD51" s="43">
        <f t="shared" si="11"/>
        <v>106629268.07155403</v>
      </c>
      <c r="AE51" s="43">
        <f t="shared" si="11"/>
        <v>88315177.07694377</v>
      </c>
      <c r="AF51" s="43">
        <f t="shared" si="11"/>
        <v>117072176.62025318</v>
      </c>
      <c r="AG51" s="43">
        <f t="shared" si="11"/>
        <v>148616110.82274157</v>
      </c>
      <c r="AH51" s="43">
        <f t="shared" si="11"/>
        <v>143902498.73216763</v>
      </c>
      <c r="AI51" s="43">
        <f t="shared" si="2"/>
        <v>144374803.18175638</v>
      </c>
      <c r="AJ51" s="43">
        <f t="shared" si="2"/>
        <v>146701821.38999999</v>
      </c>
      <c r="AN51" s="43">
        <f t="shared" si="3"/>
        <v>5022418001.7460775</v>
      </c>
    </row>
    <row r="52" spans="1:40" x14ac:dyDescent="0.25">
      <c r="A52" s="42">
        <v>48</v>
      </c>
      <c r="B52" s="38" t="s">
        <v>185</v>
      </c>
      <c r="C52" s="43">
        <f t="shared" ref="C52:AH52" si="12">C15*$AJ$38/C$38</f>
        <v>12349933.041800642</v>
      </c>
      <c r="D52" s="43">
        <f t="shared" si="12"/>
        <v>29151102.445497636</v>
      </c>
      <c r="E52" s="43">
        <f t="shared" si="12"/>
        <v>30895108.603658542</v>
      </c>
      <c r="F52" s="43">
        <f t="shared" si="12"/>
        <v>41116106.264487371</v>
      </c>
      <c r="G52" s="43">
        <f t="shared" si="12"/>
        <v>51067906.350369275</v>
      </c>
      <c r="H52" s="43">
        <f t="shared" si="12"/>
        <v>60455278.238823533</v>
      </c>
      <c r="I52" s="43">
        <f t="shared" si="12"/>
        <v>73637979.825072899</v>
      </c>
      <c r="J52" s="43">
        <f t="shared" si="12"/>
        <v>83327475.812693924</v>
      </c>
      <c r="K52" s="43">
        <f t="shared" si="12"/>
        <v>88242803.467376843</v>
      </c>
      <c r="L52" s="43">
        <f t="shared" si="12"/>
        <v>91030287.984683067</v>
      </c>
      <c r="M52" s="43">
        <f t="shared" si="12"/>
        <v>79052937.90296483</v>
      </c>
      <c r="N52" s="43">
        <f t="shared" si="12"/>
        <v>76472531.12457566</v>
      </c>
      <c r="O52" s="43">
        <f t="shared" si="12"/>
        <v>78159132.359807238</v>
      </c>
      <c r="P52" s="43">
        <f t="shared" si="12"/>
        <v>80361961.504686773</v>
      </c>
      <c r="Q52" s="43">
        <f t="shared" si="12"/>
        <v>81217859.838907853</v>
      </c>
      <c r="R52" s="43">
        <f t="shared" si="12"/>
        <v>80711099.228627458</v>
      </c>
      <c r="S52" s="43">
        <f t="shared" si="12"/>
        <v>84178109.30716899</v>
      </c>
      <c r="T52" s="43">
        <f t="shared" si="12"/>
        <v>75119384.465762004</v>
      </c>
      <c r="U52" s="43">
        <f t="shared" si="12"/>
        <v>74768793.887056455</v>
      </c>
      <c r="V52" s="43">
        <f t="shared" si="12"/>
        <v>75698375.319442227</v>
      </c>
      <c r="W52" s="43">
        <f t="shared" si="12"/>
        <v>67360085.849629641</v>
      </c>
      <c r="X52" s="43">
        <f t="shared" si="12"/>
        <v>64354881.88702549</v>
      </c>
      <c r="Y52" s="43">
        <f t="shared" si="12"/>
        <v>62601622.735985063</v>
      </c>
      <c r="Z52" s="43">
        <f t="shared" si="12"/>
        <v>62266994.251381218</v>
      </c>
      <c r="AA52" s="43">
        <f t="shared" si="12"/>
        <v>61023334.431891896</v>
      </c>
      <c r="AB52" s="43">
        <f t="shared" si="12"/>
        <v>60192937.522776797</v>
      </c>
      <c r="AC52" s="43">
        <f t="shared" si="12"/>
        <v>58915918.43070253</v>
      </c>
      <c r="AD52" s="43">
        <f t="shared" si="12"/>
        <v>42212191.945844598</v>
      </c>
      <c r="AE52" s="43">
        <f t="shared" si="12"/>
        <v>31389493.991536528</v>
      </c>
      <c r="AF52" s="43">
        <f t="shared" si="12"/>
        <v>39789796.993670881</v>
      </c>
      <c r="AG52" s="43">
        <f t="shared" si="12"/>
        <v>51865439.455191009</v>
      </c>
      <c r="AH52" s="43">
        <f t="shared" si="12"/>
        <v>48970839.933208093</v>
      </c>
      <c r="AI52" s="43">
        <f t="shared" si="2"/>
        <v>51346851.331926353</v>
      </c>
      <c r="AJ52" s="43">
        <f t="shared" si="2"/>
        <v>50770966.00999999</v>
      </c>
      <c r="AN52" s="43">
        <f t="shared" si="3"/>
        <v>2049304555.7342331</v>
      </c>
    </row>
    <row r="53" spans="1:40" x14ac:dyDescent="0.25">
      <c r="A53" s="42">
        <v>49</v>
      </c>
      <c r="B53" s="38" t="s">
        <v>183</v>
      </c>
      <c r="C53" s="43">
        <f t="shared" ref="C53:AH53" si="13">C16*$AJ$38/C$38</f>
        <v>4935394.6688102894</v>
      </c>
      <c r="D53" s="43">
        <f t="shared" si="13"/>
        <v>21716571.494470779</v>
      </c>
      <c r="E53" s="43">
        <f t="shared" si="13"/>
        <v>46620424.89024391</v>
      </c>
      <c r="F53" s="43">
        <f t="shared" si="13"/>
        <v>66708345.699851424</v>
      </c>
      <c r="G53" s="43">
        <f t="shared" si="13"/>
        <v>82436377.678877398</v>
      </c>
      <c r="H53" s="43">
        <f t="shared" si="13"/>
        <v>101118768.1934706</v>
      </c>
      <c r="I53" s="43">
        <f t="shared" si="13"/>
        <v>121802557.72594753</v>
      </c>
      <c r="J53" s="43">
        <f t="shared" si="13"/>
        <v>135552832.40857545</v>
      </c>
      <c r="K53" s="43">
        <f t="shared" si="13"/>
        <v>146207463.06790945</v>
      </c>
      <c r="L53" s="43">
        <f t="shared" si="13"/>
        <v>159791598.39109963</v>
      </c>
      <c r="M53" s="43">
        <f t="shared" si="13"/>
        <v>140447698.43944725</v>
      </c>
      <c r="N53" s="43">
        <f t="shared" si="13"/>
        <v>137240760.62489545</v>
      </c>
      <c r="O53" s="43">
        <f t="shared" si="13"/>
        <v>151279810.87580726</v>
      </c>
      <c r="P53" s="43">
        <f t="shared" si="13"/>
        <v>158494412.47201854</v>
      </c>
      <c r="Q53" s="43">
        <f t="shared" si="13"/>
        <v>161160819.40459615</v>
      </c>
      <c r="R53" s="43">
        <f t="shared" si="13"/>
        <v>159828849.45398694</v>
      </c>
      <c r="S53" s="43">
        <f t="shared" si="13"/>
        <v>162791598.36004308</v>
      </c>
      <c r="T53" s="43">
        <f t="shared" si="13"/>
        <v>152652553.58868477</v>
      </c>
      <c r="U53" s="43">
        <f t="shared" si="13"/>
        <v>149522191.85193548</v>
      </c>
      <c r="V53" s="43">
        <f t="shared" si="13"/>
        <v>149568390.15629479</v>
      </c>
      <c r="W53" s="43">
        <f t="shared" si="13"/>
        <v>138995657.18444446</v>
      </c>
      <c r="X53" s="43">
        <f t="shared" si="13"/>
        <v>138839819.61276674</v>
      </c>
      <c r="Y53" s="43">
        <f t="shared" si="13"/>
        <v>141493105.2397759</v>
      </c>
      <c r="Z53" s="43">
        <f t="shared" si="13"/>
        <v>141001088.64025784</v>
      </c>
      <c r="AA53" s="43">
        <f t="shared" si="13"/>
        <v>137591617.49466667</v>
      </c>
      <c r="AB53" s="43">
        <f t="shared" si="13"/>
        <v>139100855.96474519</v>
      </c>
      <c r="AC53" s="43">
        <f t="shared" si="13"/>
        <v>139886271.51042497</v>
      </c>
      <c r="AD53" s="43">
        <f t="shared" si="13"/>
        <v>104806001.39837842</v>
      </c>
      <c r="AE53" s="43">
        <f t="shared" si="13"/>
        <v>87536747.969672561</v>
      </c>
      <c r="AF53" s="43">
        <f t="shared" si="13"/>
        <v>119438960.0221519</v>
      </c>
      <c r="AG53" s="43">
        <f>AG16*$AJ$38/AG$38</f>
        <v>150382434.4671461</v>
      </c>
      <c r="AH53" s="43">
        <f t="shared" si="13"/>
        <v>143999660.18150291</v>
      </c>
      <c r="AI53" s="43">
        <f t="shared" si="2"/>
        <v>151262030.71260625</v>
      </c>
      <c r="AJ53" s="43">
        <f t="shared" si="2"/>
        <v>157163164.54999989</v>
      </c>
      <c r="AN53" s="43">
        <f t="shared" si="3"/>
        <v>4144211669.8455062</v>
      </c>
    </row>
    <row r="54" spans="1:40" x14ac:dyDescent="0.25">
      <c r="A54" s="42">
        <v>50</v>
      </c>
      <c r="B54" s="38" t="s">
        <v>179</v>
      </c>
      <c r="C54" s="43">
        <f t="shared" ref="C54:AH54" si="14">C17*$AJ$38/C$38</f>
        <v>28030459.048231509</v>
      </c>
      <c r="D54" s="43">
        <f t="shared" si="14"/>
        <v>49258759.10268563</v>
      </c>
      <c r="E54" s="43">
        <f t="shared" si="14"/>
        <v>62710470.042682938</v>
      </c>
      <c r="F54" s="43">
        <f t="shared" si="14"/>
        <v>83359678.288261518</v>
      </c>
      <c r="G54" s="43">
        <f t="shared" si="14"/>
        <v>103245901.45819794</v>
      </c>
      <c r="H54" s="43">
        <f t="shared" si="14"/>
        <v>125311632.34117648</v>
      </c>
      <c r="I54" s="43">
        <f t="shared" si="14"/>
        <v>147528413.37026241</v>
      </c>
      <c r="J54" s="43">
        <f t="shared" si="14"/>
        <v>162272705.98550069</v>
      </c>
      <c r="K54" s="43">
        <f t="shared" si="14"/>
        <v>163927496.5699068</v>
      </c>
      <c r="L54" s="43">
        <f t="shared" si="14"/>
        <v>173962068.13210869</v>
      </c>
      <c r="M54" s="43">
        <f t="shared" si="14"/>
        <v>150112433.43291461</v>
      </c>
      <c r="N54" s="43">
        <f t="shared" si="14"/>
        <v>141501634.58435425</v>
      </c>
      <c r="O54" s="43">
        <f t="shared" si="14"/>
        <v>144335010.50091568</v>
      </c>
      <c r="P54" s="43">
        <f t="shared" si="14"/>
        <v>142943338.80027843</v>
      </c>
      <c r="Q54" s="43">
        <f t="shared" si="14"/>
        <v>143634407.77560863</v>
      </c>
      <c r="R54" s="43">
        <f t="shared" si="14"/>
        <v>139073868.93511984</v>
      </c>
      <c r="S54" s="43">
        <f t="shared" si="14"/>
        <v>140010334.87810546</v>
      </c>
      <c r="T54" s="43">
        <f t="shared" si="14"/>
        <v>129338217.09695199</v>
      </c>
      <c r="U54" s="43">
        <f t="shared" si="14"/>
        <v>125628068.41532257</v>
      </c>
      <c r="V54" s="43">
        <f t="shared" si="14"/>
        <v>124414131.41621514</v>
      </c>
      <c r="W54" s="43">
        <f t="shared" si="14"/>
        <v>111165867.8851852</v>
      </c>
      <c r="X54" s="43">
        <f t="shared" si="14"/>
        <v>108845944.34292729</v>
      </c>
      <c r="Y54" s="43">
        <f t="shared" si="14"/>
        <v>109897558.47899163</v>
      </c>
      <c r="Z54" s="43">
        <f t="shared" si="14"/>
        <v>110990022.95952119</v>
      </c>
      <c r="AA54" s="43">
        <f t="shared" si="14"/>
        <v>107996797.04965764</v>
      </c>
      <c r="AB54" s="43">
        <f t="shared" si="14"/>
        <v>109481172.75089632</v>
      </c>
      <c r="AC54" s="43">
        <f t="shared" si="14"/>
        <v>107331092.81953166</v>
      </c>
      <c r="AD54" s="43">
        <f t="shared" si="14"/>
        <v>75712823.641790554</v>
      </c>
      <c r="AE54" s="43">
        <f t="shared" si="14"/>
        <v>53582009.219848871</v>
      </c>
      <c r="AF54" s="43">
        <f t="shared" si="14"/>
        <v>71446719.806962028</v>
      </c>
      <c r="AG54" s="43">
        <f t="shared" si="14"/>
        <v>93027335.7231161</v>
      </c>
      <c r="AH54" s="43">
        <f t="shared" si="14"/>
        <v>90041147.19563584</v>
      </c>
      <c r="AI54" s="43">
        <f t="shared" si="2"/>
        <v>91404510.142294616</v>
      </c>
      <c r="AJ54" s="43">
        <f t="shared" si="2"/>
        <v>92196965.329999954</v>
      </c>
      <c r="AN54" s="43">
        <f t="shared" si="3"/>
        <v>3721522032.1911597</v>
      </c>
    </row>
    <row r="55" spans="1:40" x14ac:dyDescent="0.25">
      <c r="A55" s="42">
        <v>51</v>
      </c>
      <c r="B55" s="38" t="s">
        <v>176</v>
      </c>
      <c r="C55" s="43">
        <f t="shared" ref="C55:AH55" si="15">C18*$AJ$38/C$38</f>
        <v>28716672.456591636</v>
      </c>
      <c r="D55" s="43">
        <f t="shared" si="15"/>
        <v>84318666.205371261</v>
      </c>
      <c r="E55" s="43">
        <f t="shared" si="15"/>
        <v>96277918.567073181</v>
      </c>
      <c r="F55" s="43">
        <f t="shared" si="15"/>
        <v>110356401.90193166</v>
      </c>
      <c r="G55" s="43">
        <f t="shared" si="15"/>
        <v>121636393.67208272</v>
      </c>
      <c r="H55" s="43">
        <f t="shared" si="15"/>
        <v>139964831.25400001</v>
      </c>
      <c r="I55" s="43">
        <f t="shared" si="15"/>
        <v>163085951.49271137</v>
      </c>
      <c r="J55" s="43">
        <f t="shared" si="15"/>
        <v>173919158.39210153</v>
      </c>
      <c r="K55" s="43">
        <f t="shared" si="15"/>
        <v>178044038.64713717</v>
      </c>
      <c r="L55" s="43">
        <f t="shared" si="15"/>
        <v>177704738.20067272</v>
      </c>
      <c r="M55" s="43">
        <f t="shared" si="15"/>
        <v>153229550.80859298</v>
      </c>
      <c r="N55" s="43">
        <f t="shared" si="15"/>
        <v>141928347.43655598</v>
      </c>
      <c r="O55" s="43">
        <f t="shared" si="15"/>
        <v>145653176.54824096</v>
      </c>
      <c r="P55" s="43">
        <f t="shared" si="15"/>
        <v>146041844.46696055</v>
      </c>
      <c r="Q55" s="43">
        <f t="shared" si="15"/>
        <v>141924451.92131969</v>
      </c>
      <c r="R55" s="43">
        <f t="shared" si="15"/>
        <v>137646882.25952071</v>
      </c>
      <c r="S55" s="43">
        <f t="shared" si="15"/>
        <v>138639546.71952638</v>
      </c>
      <c r="T55" s="43">
        <f t="shared" si="15"/>
        <v>125532110.71273488</v>
      </c>
      <c r="U55" s="43">
        <f t="shared" si="15"/>
        <v>122329069.12927417</v>
      </c>
      <c r="V55" s="43">
        <f t="shared" si="15"/>
        <v>123097066.49509959</v>
      </c>
      <c r="W55" s="43">
        <f t="shared" si="15"/>
        <v>105408406.43851854</v>
      </c>
      <c r="X55" s="43">
        <f t="shared" si="15"/>
        <v>101175767.47082154</v>
      </c>
      <c r="Y55" s="43">
        <f t="shared" si="15"/>
        <v>98912641.102969199</v>
      </c>
      <c r="Z55" s="43">
        <f t="shared" si="15"/>
        <v>98157881.085561723</v>
      </c>
      <c r="AA55" s="43">
        <f t="shared" si="15"/>
        <v>97648125.192396387</v>
      </c>
      <c r="AB55" s="43">
        <f t="shared" si="15"/>
        <v>96258504.96210897</v>
      </c>
      <c r="AC55" s="43">
        <f t="shared" si="15"/>
        <v>92538822.95798786</v>
      </c>
      <c r="AD55" s="43">
        <f t="shared" si="15"/>
        <v>65242921.885743238</v>
      </c>
      <c r="AE55" s="43">
        <f t="shared" si="15"/>
        <v>48877888.686078936</v>
      </c>
      <c r="AF55" s="43">
        <f t="shared" si="15"/>
        <v>64222560.310126588</v>
      </c>
      <c r="AG55" s="43">
        <f t="shared" si="15"/>
        <v>84695734.507056192</v>
      </c>
      <c r="AH55" s="43">
        <f t="shared" si="15"/>
        <v>79945086.143815026</v>
      </c>
      <c r="AI55" s="43">
        <f t="shared" si="2"/>
        <v>81033345.621558085</v>
      </c>
      <c r="AJ55" s="43">
        <f t="shared" si="2"/>
        <v>84028449.799999997</v>
      </c>
      <c r="AN55" s="43">
        <f t="shared" si="3"/>
        <v>3764164503.6522412</v>
      </c>
    </row>
    <row r="56" spans="1:40" x14ac:dyDescent="0.25">
      <c r="A56" s="42">
        <v>52</v>
      </c>
      <c r="B56" s="38" t="s">
        <v>173</v>
      </c>
      <c r="C56" s="43">
        <f t="shared" ref="C56:AH56" si="16">C19*$AJ$38/C$38</f>
        <v>12037875.819935691</v>
      </c>
      <c r="D56" s="43">
        <f t="shared" si="16"/>
        <v>36526643.829383887</v>
      </c>
      <c r="E56" s="43">
        <f t="shared" si="16"/>
        <v>52779910.347560979</v>
      </c>
      <c r="F56" s="43">
        <f t="shared" si="16"/>
        <v>61595877.646359593</v>
      </c>
      <c r="G56" s="43">
        <f t="shared" si="16"/>
        <v>72854470.497488916</v>
      </c>
      <c r="H56" s="43">
        <f t="shared" si="16"/>
        <v>78473562.052941188</v>
      </c>
      <c r="I56" s="43">
        <f t="shared" si="16"/>
        <v>93731561.883381933</v>
      </c>
      <c r="J56" s="43">
        <f t="shared" si="16"/>
        <v>105831483.52750352</v>
      </c>
      <c r="K56" s="43">
        <f t="shared" si="16"/>
        <v>114360516.06924102</v>
      </c>
      <c r="L56" s="43">
        <f t="shared" si="16"/>
        <v>123738117.30877103</v>
      </c>
      <c r="M56" s="43">
        <f t="shared" si="16"/>
        <v>110177811.79522613</v>
      </c>
      <c r="N56" s="43">
        <f t="shared" si="16"/>
        <v>107299488.97067653</v>
      </c>
      <c r="O56" s="43">
        <f t="shared" si="16"/>
        <v>104857844.19248192</v>
      </c>
      <c r="P56" s="43">
        <f t="shared" si="16"/>
        <v>103254220.14589329</v>
      </c>
      <c r="Q56" s="43">
        <f t="shared" si="16"/>
        <v>105510916.44773607</v>
      </c>
      <c r="R56" s="43">
        <f t="shared" si="16"/>
        <v>102633467.06030498</v>
      </c>
      <c r="S56" s="43">
        <f t="shared" si="16"/>
        <v>104435167.69851452</v>
      </c>
      <c r="T56" s="43">
        <f t="shared" si="16"/>
        <v>97726586.334572047</v>
      </c>
      <c r="U56" s="43">
        <f t="shared" si="16"/>
        <v>95000890.338467762</v>
      </c>
      <c r="V56" s="43">
        <f t="shared" si="16"/>
        <v>93944259.212191224</v>
      </c>
      <c r="W56" s="43">
        <f t="shared" si="16"/>
        <v>82070467.531111106</v>
      </c>
      <c r="X56" s="43">
        <f t="shared" si="16"/>
        <v>75919056.197847039</v>
      </c>
      <c r="Y56" s="43">
        <f t="shared" si="16"/>
        <v>76051684.288926244</v>
      </c>
      <c r="Z56" s="43">
        <f t="shared" si="16"/>
        <v>74820783.199410677</v>
      </c>
      <c r="AA56" s="43">
        <f t="shared" si="16"/>
        <v>70469883.056072071</v>
      </c>
      <c r="AB56" s="43">
        <f t="shared" si="16"/>
        <v>74087427.973813713</v>
      </c>
      <c r="AC56" s="43">
        <f t="shared" si="16"/>
        <v>70582707.714102328</v>
      </c>
      <c r="AD56" s="43">
        <f t="shared" si="16"/>
        <v>49859949.846452698</v>
      </c>
      <c r="AE56" s="43">
        <f t="shared" si="16"/>
        <v>36953589.634626366</v>
      </c>
      <c r="AF56" s="43">
        <f t="shared" si="16"/>
        <v>50459845.4335443</v>
      </c>
      <c r="AG56" s="43">
        <f t="shared" si="16"/>
        <v>65286485.809138581</v>
      </c>
      <c r="AH56" s="43">
        <f t="shared" si="16"/>
        <v>60563510.141040459</v>
      </c>
      <c r="AI56" s="43">
        <f t="shared" si="2"/>
        <v>60466789.01407934</v>
      </c>
      <c r="AJ56" s="43">
        <f t="shared" si="2"/>
        <v>62129780.219999999</v>
      </c>
      <c r="AN56" s="43">
        <f t="shared" si="3"/>
        <v>2624362851.0187969</v>
      </c>
    </row>
    <row r="57" spans="1:40" x14ac:dyDescent="0.25">
      <c r="A57" s="42">
        <v>53</v>
      </c>
      <c r="B57" s="38" t="s">
        <v>188</v>
      </c>
      <c r="C57" s="43">
        <f t="shared" ref="C57:AH57" si="17">C20*$AJ$38/C$38</f>
        <v>29931510.585209005</v>
      </c>
      <c r="D57" s="43">
        <f t="shared" si="17"/>
        <v>56809186.451816753</v>
      </c>
      <c r="E57" s="43">
        <f t="shared" si="17"/>
        <v>72934729.652439028</v>
      </c>
      <c r="F57" s="43">
        <f t="shared" si="17"/>
        <v>82958016.707280844</v>
      </c>
      <c r="G57" s="43">
        <f t="shared" si="17"/>
        <v>93733612.844194978</v>
      </c>
      <c r="H57" s="43">
        <f t="shared" si="17"/>
        <v>102855170.16652942</v>
      </c>
      <c r="I57" s="43">
        <f t="shared" si="17"/>
        <v>112097456.88046648</v>
      </c>
      <c r="J57" s="43">
        <f t="shared" si="17"/>
        <v>114521554.38741888</v>
      </c>
      <c r="K57" s="43">
        <f t="shared" si="17"/>
        <v>116219705.48601866</v>
      </c>
      <c r="L57" s="43">
        <f t="shared" si="17"/>
        <v>118611644.0509185</v>
      </c>
      <c r="M57" s="43">
        <f t="shared" si="17"/>
        <v>105611546.36000001</v>
      </c>
      <c r="N57" s="43">
        <f t="shared" si="17"/>
        <v>100450013.17195575</v>
      </c>
      <c r="O57" s="43">
        <f t="shared" si="17"/>
        <v>101463278.64091566</v>
      </c>
      <c r="P57" s="43">
        <f t="shared" si="17"/>
        <v>97169589.067378193</v>
      </c>
      <c r="Q57" s="43">
        <f t="shared" si="17"/>
        <v>97693531.77497153</v>
      </c>
      <c r="R57" s="43">
        <f t="shared" si="17"/>
        <v>91391115.117037028</v>
      </c>
      <c r="S57" s="43">
        <f t="shared" si="17"/>
        <v>91388172.348891288</v>
      </c>
      <c r="T57" s="43">
        <f t="shared" si="17"/>
        <v>84679225.379874751</v>
      </c>
      <c r="U57" s="43">
        <f t="shared" si="17"/>
        <v>82433814.206129014</v>
      </c>
      <c r="V57" s="43">
        <f t="shared" si="17"/>
        <v>80684820.46896413</v>
      </c>
      <c r="W57" s="43">
        <f t="shared" si="17"/>
        <v>74295624.000000015</v>
      </c>
      <c r="X57" s="43">
        <f t="shared" si="17"/>
        <v>72139820.665949002</v>
      </c>
      <c r="Y57" s="43">
        <f t="shared" si="17"/>
        <v>71450382.10453783</v>
      </c>
      <c r="Z57" s="43">
        <f t="shared" si="17"/>
        <v>71448781.125377536</v>
      </c>
      <c r="AA57" s="43">
        <f t="shared" si="17"/>
        <v>70337774.058846861</v>
      </c>
      <c r="AB57" s="43">
        <f t="shared" si="17"/>
        <v>69693889.566362038</v>
      </c>
      <c r="AC57" s="43">
        <f t="shared" si="17"/>
        <v>71708970.805724204</v>
      </c>
      <c r="AD57" s="43">
        <f t="shared" si="17"/>
        <v>51519587.927804038</v>
      </c>
      <c r="AE57" s="43">
        <f t="shared" si="17"/>
        <v>43288575.710797653</v>
      </c>
      <c r="AF57" s="43">
        <f t="shared" si="17"/>
        <v>57273426.835443035</v>
      </c>
      <c r="AG57" s="43">
        <f t="shared" si="17"/>
        <v>71518017.231280893</v>
      </c>
      <c r="AH57" s="43">
        <f t="shared" si="17"/>
        <v>69125442.764306366</v>
      </c>
      <c r="AI57" s="43">
        <f t="shared" si="2"/>
        <v>69983882.91201131</v>
      </c>
      <c r="AJ57" s="43">
        <f t="shared" si="2"/>
        <v>68566367.760000005</v>
      </c>
      <c r="AN57" s="43">
        <f t="shared" si="3"/>
        <v>2697421869.4568505</v>
      </c>
    </row>
    <row r="58" spans="1:40" x14ac:dyDescent="0.25">
      <c r="A58" s="42">
        <v>54</v>
      </c>
      <c r="B58" s="38" t="s">
        <v>175</v>
      </c>
      <c r="C58" s="43">
        <f t="shared" ref="C58:AH58" si="18">C21*$AJ$38/C$38</f>
        <v>20620600.906752411</v>
      </c>
      <c r="D58" s="43">
        <f t="shared" si="18"/>
        <v>41561438.401263826</v>
      </c>
      <c r="E58" s="43">
        <f t="shared" si="18"/>
        <v>51441188.073170736</v>
      </c>
      <c r="F58" s="43">
        <f t="shared" si="18"/>
        <v>58764077.783060923</v>
      </c>
      <c r="G58" s="43">
        <f t="shared" si="18"/>
        <v>63929509.19645495</v>
      </c>
      <c r="H58" s="43">
        <f t="shared" si="18"/>
        <v>77027535.781176463</v>
      </c>
      <c r="I58" s="43">
        <f t="shared" si="18"/>
        <v>95111198.635568529</v>
      </c>
      <c r="J58" s="43">
        <f t="shared" si="18"/>
        <v>107486047.01686884</v>
      </c>
      <c r="K58" s="43">
        <f t="shared" si="18"/>
        <v>118109470.78561918</v>
      </c>
      <c r="L58" s="43">
        <f t="shared" si="18"/>
        <v>126582705.75580855</v>
      </c>
      <c r="M58" s="43">
        <f t="shared" si="18"/>
        <v>110004256.34678394</v>
      </c>
      <c r="N58" s="43">
        <f t="shared" si="18"/>
        <v>106151062.41412057</v>
      </c>
      <c r="O58" s="43">
        <f t="shared" si="18"/>
        <v>107171546.95103616</v>
      </c>
      <c r="P58" s="43">
        <f t="shared" si="18"/>
        <v>100039268.56027842</v>
      </c>
      <c r="Q58" s="43">
        <f t="shared" si="18"/>
        <v>103307100.3876223</v>
      </c>
      <c r="R58" s="43">
        <f t="shared" si="18"/>
        <v>105683490.40392154</v>
      </c>
      <c r="S58" s="43">
        <f t="shared" si="18"/>
        <v>106434532.19689989</v>
      </c>
      <c r="T58" s="43">
        <f t="shared" si="18"/>
        <v>101427983.28960334</v>
      </c>
      <c r="U58" s="43">
        <f t="shared" si="18"/>
        <v>99980143.90560481</v>
      </c>
      <c r="V58" s="43">
        <f t="shared" si="18"/>
        <v>96050310.91936256</v>
      </c>
      <c r="W58" s="43">
        <f t="shared" si="18"/>
        <v>87843508.020740747</v>
      </c>
      <c r="X58" s="43">
        <f t="shared" si="18"/>
        <v>84942198.646610007</v>
      </c>
      <c r="Y58" s="43">
        <f t="shared" si="18"/>
        <v>83180826.541549966</v>
      </c>
      <c r="Z58" s="43">
        <f t="shared" si="18"/>
        <v>86672022.069539607</v>
      </c>
      <c r="AA58" s="43">
        <f t="shared" si="18"/>
        <v>84708029.288144141</v>
      </c>
      <c r="AB58" s="43">
        <f t="shared" si="18"/>
        <v>82892151.864499122</v>
      </c>
      <c r="AC58" s="43">
        <f t="shared" si="18"/>
        <v>78726790.642324388</v>
      </c>
      <c r="AD58" s="43">
        <f t="shared" si="18"/>
        <v>55164634.417601354</v>
      </c>
      <c r="AE58" s="43">
        <f t="shared" si="18"/>
        <v>40928100.433887489</v>
      </c>
      <c r="AF58" s="43">
        <f t="shared" si="18"/>
        <v>52462241.604430377</v>
      </c>
      <c r="AG58" s="43">
        <f t="shared" si="18"/>
        <v>67369109.519550562</v>
      </c>
      <c r="AH58" s="43">
        <f t="shared" si="18"/>
        <v>66741849.440462418</v>
      </c>
      <c r="AI58" s="43">
        <f t="shared" si="2"/>
        <v>65655730.159575075</v>
      </c>
      <c r="AJ58" s="43">
        <f t="shared" si="2"/>
        <v>66066673.759999998</v>
      </c>
      <c r="AN58" s="43">
        <f t="shared" si="3"/>
        <v>2734170660.3598928</v>
      </c>
    </row>
    <row r="59" spans="1:40" x14ac:dyDescent="0.25">
      <c r="A59" s="42">
        <v>55</v>
      </c>
      <c r="B59" s="44" t="s">
        <v>168</v>
      </c>
      <c r="C59" s="43">
        <f t="shared" ref="C59:AH59" si="19">C22*$AJ$38/C$38</f>
        <v>40675989.569131836</v>
      </c>
      <c r="D59" s="43">
        <f t="shared" si="19"/>
        <v>101421653.13744077</v>
      </c>
      <c r="E59" s="43">
        <f t="shared" si="19"/>
        <v>113098330.55487807</v>
      </c>
      <c r="F59" s="43">
        <f t="shared" si="19"/>
        <v>130610226.97771175</v>
      </c>
      <c r="G59" s="43">
        <f t="shared" si="19"/>
        <v>132267400.78853767</v>
      </c>
      <c r="H59" s="43">
        <f t="shared" si="19"/>
        <v>129825560.49964705</v>
      </c>
      <c r="I59" s="43">
        <f t="shared" si="19"/>
        <v>139698051.8309038</v>
      </c>
      <c r="J59" s="43">
        <f t="shared" si="19"/>
        <v>145681101.19909731</v>
      </c>
      <c r="K59" s="43">
        <f t="shared" si="19"/>
        <v>144317959.26498005</v>
      </c>
      <c r="L59" s="43">
        <f t="shared" si="19"/>
        <v>149061253.63197932</v>
      </c>
      <c r="M59" s="43">
        <f t="shared" si="19"/>
        <v>126061953.23829146</v>
      </c>
      <c r="N59" s="43">
        <f t="shared" si="19"/>
        <v>117385288.88270605</v>
      </c>
      <c r="O59" s="43">
        <f t="shared" si="19"/>
        <v>118410571.46824095</v>
      </c>
      <c r="P59" s="43">
        <f t="shared" si="19"/>
        <v>118594251.62621813</v>
      </c>
      <c r="Q59" s="43">
        <f t="shared" si="19"/>
        <v>118509489.92186573</v>
      </c>
      <c r="R59" s="43">
        <f t="shared" si="19"/>
        <v>113043640.90697166</v>
      </c>
      <c r="S59" s="43">
        <f t="shared" si="19"/>
        <v>107588268.73631862</v>
      </c>
      <c r="T59" s="43">
        <f t="shared" si="19"/>
        <v>98841623.147682682</v>
      </c>
      <c r="U59" s="43">
        <f t="shared" si="19"/>
        <v>96791210.273467734</v>
      </c>
      <c r="V59" s="43">
        <f t="shared" si="19"/>
        <v>101121078.99541834</v>
      </c>
      <c r="W59" s="43">
        <f t="shared" si="19"/>
        <v>99559976.257037044</v>
      </c>
      <c r="X59" s="43">
        <f t="shared" si="19"/>
        <v>99139712.758111417</v>
      </c>
      <c r="Y59" s="43">
        <f t="shared" si="19"/>
        <v>102290850.10162467</v>
      </c>
      <c r="Z59" s="43">
        <f t="shared" si="19"/>
        <v>106066257.82478823</v>
      </c>
      <c r="AA59" s="43">
        <f t="shared" si="19"/>
        <v>104526373.77744146</v>
      </c>
      <c r="AB59" s="43">
        <f t="shared" si="19"/>
        <v>106577732.31775042</v>
      </c>
      <c r="AC59" s="43">
        <f t="shared" si="19"/>
        <v>105833968.09710322</v>
      </c>
      <c r="AD59" s="43">
        <f t="shared" si="19"/>
        <v>73847583.815709442</v>
      </c>
      <c r="AE59" s="43">
        <f t="shared" si="19"/>
        <v>50318732.533702783</v>
      </c>
      <c r="AF59" s="43">
        <f t="shared" si="19"/>
        <v>69815195.158227846</v>
      </c>
      <c r="AG59" s="43">
        <f t="shared" si="19"/>
        <v>93373666.392119855</v>
      </c>
      <c r="AH59" s="43">
        <f t="shared" si="19"/>
        <v>99262194.881358385</v>
      </c>
      <c r="AI59" s="43">
        <f t="shared" si="2"/>
        <v>101049415.92660056</v>
      </c>
      <c r="AJ59" s="43">
        <f t="shared" si="2"/>
        <v>107172890.45</v>
      </c>
      <c r="AN59" s="43">
        <f t="shared" si="3"/>
        <v>3554666564.4930639</v>
      </c>
    </row>
    <row r="60" spans="1:40" x14ac:dyDescent="0.25">
      <c r="A60" s="42">
        <v>56</v>
      </c>
      <c r="B60" s="38" t="s">
        <v>195</v>
      </c>
      <c r="C60" s="43">
        <f t="shared" ref="C60:AH60" si="20">C23*$AJ$38/C$38</f>
        <v>808099.08038585214</v>
      </c>
      <c r="D60" s="43">
        <f t="shared" si="20"/>
        <v>7383140.0631911531</v>
      </c>
      <c r="E60" s="43">
        <f t="shared" si="20"/>
        <v>15003760.932926832</v>
      </c>
      <c r="F60" s="43">
        <f t="shared" si="20"/>
        <v>23155623.536404163</v>
      </c>
      <c r="G60" s="43">
        <f t="shared" si="20"/>
        <v>29059288.916986708</v>
      </c>
      <c r="H60" s="43">
        <f t="shared" si="20"/>
        <v>33280274.655882351</v>
      </c>
      <c r="I60" s="43">
        <f t="shared" si="20"/>
        <v>41014230.903790094</v>
      </c>
      <c r="J60" s="43">
        <f t="shared" si="20"/>
        <v>44887124.605021156</v>
      </c>
      <c r="K60" s="43">
        <f t="shared" si="20"/>
        <v>45878387.291611187</v>
      </c>
      <c r="L60" s="43">
        <f t="shared" si="20"/>
        <v>50086845.264993533</v>
      </c>
      <c r="M60" s="43">
        <f t="shared" si="20"/>
        <v>44167782.504371867</v>
      </c>
      <c r="N60" s="43">
        <f t="shared" si="20"/>
        <v>44370114.791586712</v>
      </c>
      <c r="O60" s="43">
        <f t="shared" si="20"/>
        <v>48816339.389156632</v>
      </c>
      <c r="P60" s="43">
        <f t="shared" si="20"/>
        <v>53088015.694570757</v>
      </c>
      <c r="Q60" s="43">
        <f t="shared" si="20"/>
        <v>59241066.839317396</v>
      </c>
      <c r="R60" s="43">
        <f t="shared" si="20"/>
        <v>60462143.625141606</v>
      </c>
      <c r="S60" s="43">
        <f t="shared" si="20"/>
        <v>66183486.30303552</v>
      </c>
      <c r="T60" s="43">
        <f t="shared" si="20"/>
        <v>67314050.021920666</v>
      </c>
      <c r="U60" s="43">
        <f t="shared" si="20"/>
        <v>71831508.667741925</v>
      </c>
      <c r="V60" s="43">
        <f t="shared" si="20"/>
        <v>81292971.927729085</v>
      </c>
      <c r="W60" s="43">
        <f t="shared" si="20"/>
        <v>75388982.391851872</v>
      </c>
      <c r="X60" s="43">
        <f t="shared" si="20"/>
        <v>73919506.923248336</v>
      </c>
      <c r="Y60" s="43">
        <f t="shared" si="20"/>
        <v>77322471.271111116</v>
      </c>
      <c r="Z60" s="43">
        <f t="shared" si="20"/>
        <v>79825593.818084717</v>
      </c>
      <c r="AA60" s="43">
        <f t="shared" si="20"/>
        <v>79559601.848180205</v>
      </c>
      <c r="AB60" s="43">
        <f t="shared" si="20"/>
        <v>83814147.539437607</v>
      </c>
      <c r="AC60" s="43">
        <f t="shared" si="20"/>
        <v>84888883.642740667</v>
      </c>
      <c r="AD60" s="43">
        <f t="shared" si="20"/>
        <v>62921793.612128377</v>
      </c>
      <c r="AE60" s="43">
        <f t="shared" si="20"/>
        <v>51038598.09316542</v>
      </c>
      <c r="AF60" s="43">
        <f t="shared" si="20"/>
        <v>69826941.367088616</v>
      </c>
      <c r="AG60" s="43">
        <f t="shared" si="20"/>
        <v>93825060.521707878</v>
      </c>
      <c r="AH60" s="43">
        <f t="shared" si="20"/>
        <v>94185268.042630062</v>
      </c>
      <c r="AI60" s="43">
        <f t="shared" si="2"/>
        <v>97868476.565609083</v>
      </c>
      <c r="AJ60" s="43">
        <f t="shared" si="2"/>
        <v>105717574.6499998</v>
      </c>
      <c r="AN60" s="43">
        <f t="shared" si="3"/>
        <v>1911709580.6527488</v>
      </c>
    </row>
    <row r="61" spans="1:40" x14ac:dyDescent="0.25">
      <c r="A61" s="42">
        <v>57</v>
      </c>
      <c r="B61" s="38" t="s">
        <v>177</v>
      </c>
      <c r="C61" s="43">
        <f t="shared" ref="C61:AH61" si="21">C24*$AJ$38/C$38</f>
        <v>36872356.598070741</v>
      </c>
      <c r="D61" s="43">
        <f t="shared" si="21"/>
        <v>73470528.379146934</v>
      </c>
      <c r="E61" s="43">
        <f t="shared" si="21"/>
        <v>88343834.152439043</v>
      </c>
      <c r="F61" s="43">
        <f t="shared" si="21"/>
        <v>116031609.41456167</v>
      </c>
      <c r="G61" s="43">
        <f t="shared" si="21"/>
        <v>136119143.23875922</v>
      </c>
      <c r="H61" s="43">
        <f t="shared" si="21"/>
        <v>155516143.71952942</v>
      </c>
      <c r="I61" s="43">
        <f t="shared" si="21"/>
        <v>204944444.5714286</v>
      </c>
      <c r="J61" s="43">
        <f t="shared" si="21"/>
        <v>233862643.68423131</v>
      </c>
      <c r="K61" s="43">
        <f t="shared" si="21"/>
        <v>237907535.17443413</v>
      </c>
      <c r="L61" s="43">
        <f t="shared" si="21"/>
        <v>252587808.33593792</v>
      </c>
      <c r="M61" s="43">
        <f t="shared" si="21"/>
        <v>219703780.29417089</v>
      </c>
      <c r="N61" s="43">
        <f t="shared" si="21"/>
        <v>206282582.59453875</v>
      </c>
      <c r="O61" s="43">
        <f t="shared" si="21"/>
        <v>207731406.32067472</v>
      </c>
      <c r="P61" s="43">
        <f t="shared" si="21"/>
        <v>211352705.75795817</v>
      </c>
      <c r="Q61" s="43">
        <f t="shared" si="21"/>
        <v>211394997.91372013</v>
      </c>
      <c r="R61" s="43">
        <f t="shared" si="21"/>
        <v>197747296.36579525</v>
      </c>
      <c r="S61" s="43">
        <f t="shared" si="21"/>
        <v>192647578.39065662</v>
      </c>
      <c r="T61" s="43">
        <f t="shared" si="21"/>
        <v>182684594.98187891</v>
      </c>
      <c r="U61" s="43">
        <f t="shared" si="21"/>
        <v>177666300.90673387</v>
      </c>
      <c r="V61" s="43">
        <f t="shared" si="21"/>
        <v>175973011.3153387</v>
      </c>
      <c r="W61" s="43">
        <f t="shared" si="21"/>
        <v>158563283.08518517</v>
      </c>
      <c r="X61" s="43">
        <f t="shared" si="21"/>
        <v>148903161.83335221</v>
      </c>
      <c r="Y61" s="43">
        <f t="shared" si="21"/>
        <v>154183456.3080112</v>
      </c>
      <c r="Z61" s="43">
        <f t="shared" si="21"/>
        <v>148111218.21712708</v>
      </c>
      <c r="AA61" s="43">
        <f t="shared" si="21"/>
        <v>142059402.31747746</v>
      </c>
      <c r="AB61" s="43">
        <f t="shared" si="21"/>
        <v>142042759.29198596</v>
      </c>
      <c r="AC61" s="43">
        <f t="shared" si="21"/>
        <v>138025228.35503903</v>
      </c>
      <c r="AD61" s="43">
        <f t="shared" si="21"/>
        <v>98228127.78236486</v>
      </c>
      <c r="AE61" s="43">
        <f t="shared" si="21"/>
        <v>75549760.452863157</v>
      </c>
      <c r="AF61" s="43">
        <f t="shared" si="21"/>
        <v>97026109.37341772</v>
      </c>
      <c r="AG61" s="43">
        <f t="shared" si="21"/>
        <v>132502762.33623971</v>
      </c>
      <c r="AH61" s="43">
        <f t="shared" si="21"/>
        <v>126681460.62202312</v>
      </c>
      <c r="AI61" s="43">
        <f t="shared" si="2"/>
        <v>128902565.23254958</v>
      </c>
      <c r="AJ61" s="43">
        <f t="shared" si="2"/>
        <v>128398967.5999999</v>
      </c>
      <c r="AN61" s="43">
        <f t="shared" si="3"/>
        <v>5209619597.3176403</v>
      </c>
    </row>
    <row r="62" spans="1:40" x14ac:dyDescent="0.25">
      <c r="A62" s="42">
        <v>58</v>
      </c>
      <c r="B62" s="38" t="s">
        <v>192</v>
      </c>
      <c r="C62" s="43">
        <f t="shared" ref="C62:AH62" si="22">C25*$AJ$38/C$38</f>
        <v>45945828.102893889</v>
      </c>
      <c r="D62" s="43">
        <f t="shared" si="22"/>
        <v>78650304.657187998</v>
      </c>
      <c r="E62" s="43">
        <f t="shared" si="22"/>
        <v>78651976.902439028</v>
      </c>
      <c r="F62" s="43">
        <f t="shared" si="22"/>
        <v>92371274.621099561</v>
      </c>
      <c r="G62" s="43">
        <f t="shared" si="22"/>
        <v>106161425.91119646</v>
      </c>
      <c r="H62" s="43">
        <f t="shared" si="22"/>
        <v>122549364.03311765</v>
      </c>
      <c r="I62" s="43">
        <f t="shared" si="22"/>
        <v>142016454.87463558</v>
      </c>
      <c r="J62" s="43">
        <f t="shared" si="22"/>
        <v>148917022.48987308</v>
      </c>
      <c r="K62" s="43">
        <f t="shared" si="22"/>
        <v>150670720.93741679</v>
      </c>
      <c r="L62" s="43">
        <f t="shared" si="22"/>
        <v>154920345.63244504</v>
      </c>
      <c r="M62" s="43">
        <f t="shared" si="22"/>
        <v>134605945.97201005</v>
      </c>
      <c r="N62" s="43">
        <f t="shared" si="22"/>
        <v>129313479.85151294</v>
      </c>
      <c r="O62" s="43">
        <f t="shared" si="22"/>
        <v>128021670.43469878</v>
      </c>
      <c r="P62" s="43">
        <f t="shared" si="22"/>
        <v>126897563.02431558</v>
      </c>
      <c r="Q62" s="43">
        <f t="shared" si="22"/>
        <v>126257301.04828215</v>
      </c>
      <c r="R62" s="43">
        <f t="shared" si="22"/>
        <v>119882374.98043576</v>
      </c>
      <c r="S62" s="43">
        <f t="shared" si="22"/>
        <v>123001393.78152853</v>
      </c>
      <c r="T62" s="43">
        <f t="shared" si="22"/>
        <v>113760992.99774531</v>
      </c>
      <c r="U62" s="43">
        <f t="shared" si="22"/>
        <v>112225984.07149197</v>
      </c>
      <c r="V62" s="43">
        <f t="shared" si="22"/>
        <v>112055169.74980079</v>
      </c>
      <c r="W62" s="43">
        <f t="shared" si="22"/>
        <v>100628660.71407408</v>
      </c>
      <c r="X62" s="43">
        <f t="shared" si="22"/>
        <v>98344577.321548626</v>
      </c>
      <c r="Y62" s="43">
        <f t="shared" si="22"/>
        <v>100779398.96056028</v>
      </c>
      <c r="Z62" s="43">
        <f t="shared" si="22"/>
        <v>100257049.6541805</v>
      </c>
      <c r="AA62" s="43">
        <f t="shared" si="22"/>
        <v>98450987.527243257</v>
      </c>
      <c r="AB62" s="43">
        <f t="shared" si="22"/>
        <v>99721238.406397194</v>
      </c>
      <c r="AC62" s="43">
        <f t="shared" si="22"/>
        <v>97248651.657103226</v>
      </c>
      <c r="AD62" s="43">
        <f t="shared" si="22"/>
        <v>70123974.04233107</v>
      </c>
      <c r="AE62" s="43">
        <f t="shared" si="22"/>
        <v>52949121.745524772</v>
      </c>
      <c r="AF62" s="43">
        <f t="shared" si="22"/>
        <v>71360954.889240503</v>
      </c>
      <c r="AG62" s="43">
        <f t="shared" si="22"/>
        <v>92153836.413393259</v>
      </c>
      <c r="AH62" s="43">
        <f t="shared" si="22"/>
        <v>89138064.754479766</v>
      </c>
      <c r="AI62" s="43">
        <f t="shared" si="2"/>
        <v>88559397.412719563</v>
      </c>
      <c r="AJ62" s="43">
        <f t="shared" si="2"/>
        <v>92731978.699999869</v>
      </c>
      <c r="AN62" s="43">
        <f t="shared" si="3"/>
        <v>3506592507.5729232</v>
      </c>
    </row>
    <row r="63" spans="1:40" x14ac:dyDescent="0.25">
      <c r="A63" s="42">
        <v>59</v>
      </c>
      <c r="B63" s="38" t="s">
        <v>169</v>
      </c>
      <c r="C63" s="43">
        <f t="shared" ref="C63:AH63" si="23">C26*$AJ$38/C$38</f>
        <v>26363.446945337622</v>
      </c>
      <c r="D63" s="43">
        <f t="shared" si="23"/>
        <v>18878673.503949448</v>
      </c>
      <c r="E63" s="43">
        <f t="shared" si="23"/>
        <v>46037654.225609764</v>
      </c>
      <c r="F63" s="43">
        <f t="shared" si="23"/>
        <v>71698721.729569107</v>
      </c>
      <c r="G63" s="43">
        <f t="shared" si="23"/>
        <v>92951902.271078274</v>
      </c>
      <c r="H63" s="43">
        <f t="shared" si="23"/>
        <v>102961873.37858824</v>
      </c>
      <c r="I63" s="43">
        <f t="shared" si="23"/>
        <v>116704336.80466473</v>
      </c>
      <c r="J63" s="43">
        <f t="shared" si="23"/>
        <v>128572433.49557123</v>
      </c>
      <c r="K63" s="43">
        <f t="shared" si="23"/>
        <v>129615760.78295608</v>
      </c>
      <c r="L63" s="43">
        <f t="shared" si="23"/>
        <v>135940578.1302458</v>
      </c>
      <c r="M63" s="43">
        <f t="shared" si="23"/>
        <v>121514028.4715578</v>
      </c>
      <c r="N63" s="43">
        <f t="shared" si="23"/>
        <v>117253932.41215253</v>
      </c>
      <c r="O63" s="43">
        <f t="shared" si="23"/>
        <v>121224084.72896388</v>
      </c>
      <c r="P63" s="43">
        <f t="shared" si="23"/>
        <v>119242774.23902553</v>
      </c>
      <c r="Q63" s="43">
        <f t="shared" si="23"/>
        <v>118021894.39258248</v>
      </c>
      <c r="R63" s="43">
        <f t="shared" si="23"/>
        <v>113559433.08239652</v>
      </c>
      <c r="S63" s="43">
        <f t="shared" si="23"/>
        <v>114047783.5560818</v>
      </c>
      <c r="T63" s="43">
        <f t="shared" si="23"/>
        <v>104565256.60826723</v>
      </c>
      <c r="U63" s="43">
        <f t="shared" si="23"/>
        <v>101050552.22560482</v>
      </c>
      <c r="V63" s="43">
        <f t="shared" si="23"/>
        <v>100109949.16223107</v>
      </c>
      <c r="W63" s="43">
        <f t="shared" si="23"/>
        <v>89609389.990370363</v>
      </c>
      <c r="X63" s="43">
        <f t="shared" si="23"/>
        <v>86780158.130689338</v>
      </c>
      <c r="Y63" s="43">
        <f t="shared" si="23"/>
        <v>85644127.602801129</v>
      </c>
      <c r="Z63" s="43">
        <f t="shared" si="23"/>
        <v>84474147.165672213</v>
      </c>
      <c r="AA63" s="43">
        <f t="shared" si="23"/>
        <v>80171511.561369374</v>
      </c>
      <c r="AB63" s="43">
        <f t="shared" si="23"/>
        <v>81423552.740808412</v>
      </c>
      <c r="AC63" s="43">
        <f t="shared" si="23"/>
        <v>79651691.240242854</v>
      </c>
      <c r="AD63" s="43">
        <f t="shared" si="23"/>
        <v>55175438.415844589</v>
      </c>
      <c r="AE63" s="43">
        <f t="shared" si="23"/>
        <v>42052331.87157011</v>
      </c>
      <c r="AF63" s="43">
        <f t="shared" si="23"/>
        <v>52791259.974683546</v>
      </c>
      <c r="AG63" s="43">
        <f t="shared" si="23"/>
        <v>67130805.788524345</v>
      </c>
      <c r="AH63" s="43">
        <f t="shared" si="23"/>
        <v>64102207.601647399</v>
      </c>
      <c r="AI63" s="43">
        <f t="shared" si="2"/>
        <v>66106069.498725228</v>
      </c>
      <c r="AJ63" s="43">
        <f t="shared" si="2"/>
        <v>67010088.02999986</v>
      </c>
      <c r="AN63" s="43">
        <f t="shared" si="3"/>
        <v>2909090678.2309909</v>
      </c>
    </row>
    <row r="64" spans="1:40" x14ac:dyDescent="0.25">
      <c r="A64" s="42">
        <v>60</v>
      </c>
      <c r="B64" s="38" t="s">
        <v>196</v>
      </c>
      <c r="C64" s="43">
        <f t="shared" ref="C64:AH64" si="24">C27*$AJ$38/C$38</f>
        <v>14416654.55948553</v>
      </c>
      <c r="D64" s="43">
        <f t="shared" si="24"/>
        <v>40614151.589257501</v>
      </c>
      <c r="E64" s="43">
        <f t="shared" si="24"/>
        <v>59855510.347560987</v>
      </c>
      <c r="F64" s="43">
        <f t="shared" si="24"/>
        <v>77788737.016344726</v>
      </c>
      <c r="G64" s="43">
        <f t="shared" si="24"/>
        <v>89739333.047326431</v>
      </c>
      <c r="H64" s="43">
        <f t="shared" si="24"/>
        <v>101434353.24676472</v>
      </c>
      <c r="I64" s="43">
        <f t="shared" si="24"/>
        <v>121161560.65306124</v>
      </c>
      <c r="J64" s="43">
        <f t="shared" si="24"/>
        <v>132852926.52473906</v>
      </c>
      <c r="K64" s="43">
        <f t="shared" si="24"/>
        <v>139640852.87882826</v>
      </c>
      <c r="L64" s="43">
        <f t="shared" si="24"/>
        <v>150371642.31078911</v>
      </c>
      <c r="M64" s="43">
        <f t="shared" si="24"/>
        <v>135920172.15005025</v>
      </c>
      <c r="N64" s="43">
        <f t="shared" si="24"/>
        <v>133825761.12014762</v>
      </c>
      <c r="O64" s="43">
        <f t="shared" si="24"/>
        <v>135904370.3478072</v>
      </c>
      <c r="P64" s="43">
        <f t="shared" si="24"/>
        <v>132669705.55085848</v>
      </c>
      <c r="Q64" s="43">
        <f t="shared" si="24"/>
        <v>132803925.83444825</v>
      </c>
      <c r="R64" s="43">
        <f t="shared" si="24"/>
        <v>133146308.0793464</v>
      </c>
      <c r="S64" s="43">
        <f t="shared" si="24"/>
        <v>134614619.91001076</v>
      </c>
      <c r="T64" s="43">
        <f t="shared" si="24"/>
        <v>122015400.25736955</v>
      </c>
      <c r="U64" s="43">
        <f t="shared" si="24"/>
        <v>121139530.98395163</v>
      </c>
      <c r="V64" s="43">
        <f t="shared" si="24"/>
        <v>120210569.66458169</v>
      </c>
      <c r="W64" s="43">
        <f t="shared" si="24"/>
        <v>111043355.57555556</v>
      </c>
      <c r="X64" s="43">
        <f t="shared" si="24"/>
        <v>107784358.60385267</v>
      </c>
      <c r="Y64" s="43">
        <f t="shared" si="24"/>
        <v>107053171.84963587</v>
      </c>
      <c r="Z64" s="43">
        <f t="shared" si="24"/>
        <v>109538094.57513817</v>
      </c>
      <c r="AA64" s="43">
        <f t="shared" si="24"/>
        <v>107406688.64032434</v>
      </c>
      <c r="AB64" s="43">
        <f t="shared" si="24"/>
        <v>106582225.96200353</v>
      </c>
      <c r="AC64" s="43">
        <f t="shared" si="24"/>
        <v>104395773.60329573</v>
      </c>
      <c r="AD64" s="43">
        <f t="shared" si="24"/>
        <v>76899514.391351357</v>
      </c>
      <c r="AE64" s="43">
        <f t="shared" si="24"/>
        <v>59824174.103073061</v>
      </c>
      <c r="AF64" s="43">
        <f t="shared" si="24"/>
        <v>77012922.82911393</v>
      </c>
      <c r="AG64" s="43">
        <f t="shared" si="24"/>
        <v>97720475.331415743</v>
      </c>
      <c r="AH64" s="43">
        <f t="shared" si="24"/>
        <v>91625388.006127164</v>
      </c>
      <c r="AI64" s="43">
        <f t="shared" si="2"/>
        <v>90228070.804447606</v>
      </c>
      <c r="AJ64" s="43">
        <f t="shared" si="2"/>
        <v>90803042.339999989</v>
      </c>
      <c r="AN64" s="43">
        <f t="shared" si="3"/>
        <v>3477240300.3480644</v>
      </c>
    </row>
    <row r="65" spans="1:40" x14ac:dyDescent="0.25">
      <c r="A65" s="42">
        <v>61</v>
      </c>
      <c r="B65" s="38" t="s">
        <v>205</v>
      </c>
      <c r="C65" s="43">
        <f t="shared" ref="C65:AH65" si="25">C28*$AJ$38/C$38</f>
        <v>0</v>
      </c>
      <c r="D65" s="43">
        <f t="shared" si="25"/>
        <v>1152645.0552922592</v>
      </c>
      <c r="E65" s="43">
        <f t="shared" si="25"/>
        <v>4368511.6280487813</v>
      </c>
      <c r="F65" s="43">
        <f t="shared" si="25"/>
        <v>5339191.0728083206</v>
      </c>
      <c r="G65" s="43">
        <f t="shared" si="25"/>
        <v>7015930.8485672083</v>
      </c>
      <c r="H65" s="43">
        <f t="shared" si="25"/>
        <v>15789384.235882353</v>
      </c>
      <c r="I65" s="43">
        <f t="shared" si="25"/>
        <v>19615325.469387759</v>
      </c>
      <c r="J65" s="43">
        <f t="shared" si="25"/>
        <v>22921383.368913963</v>
      </c>
      <c r="K65" s="43">
        <f t="shared" si="25"/>
        <v>22193130.183754995</v>
      </c>
      <c r="L65" s="43">
        <f t="shared" si="25"/>
        <v>22069875.346338943</v>
      </c>
      <c r="M65" s="43">
        <f t="shared" si="25"/>
        <v>18815103.599547744</v>
      </c>
      <c r="N65" s="43">
        <f t="shared" si="25"/>
        <v>17099007.282952033</v>
      </c>
      <c r="O65" s="43">
        <f t="shared" si="25"/>
        <v>17629649.059951805</v>
      </c>
      <c r="P65" s="43">
        <f t="shared" si="25"/>
        <v>17275083.062088169</v>
      </c>
      <c r="Q65" s="43">
        <f t="shared" si="25"/>
        <v>17716316.028077357</v>
      </c>
      <c r="R65" s="43">
        <f t="shared" si="25"/>
        <v>16785037.942135077</v>
      </c>
      <c r="S65" s="43">
        <f t="shared" si="25"/>
        <v>16917946.91586652</v>
      </c>
      <c r="T65" s="43">
        <f t="shared" si="25"/>
        <v>15002539.999457199</v>
      </c>
      <c r="U65" s="43">
        <f t="shared" si="25"/>
        <v>14192122.392298389</v>
      </c>
      <c r="V65" s="43">
        <f t="shared" si="25"/>
        <v>13380316.443466138</v>
      </c>
      <c r="W65" s="43">
        <f t="shared" si="25"/>
        <v>10923140.181481482</v>
      </c>
      <c r="X65" s="43">
        <f t="shared" si="25"/>
        <v>9928734.6540887635</v>
      </c>
      <c r="Y65" s="43">
        <f t="shared" si="25"/>
        <v>10131387.730494864</v>
      </c>
      <c r="Z65" s="43">
        <f t="shared" si="25"/>
        <v>10972831.930349907</v>
      </c>
      <c r="AA65" s="43">
        <f t="shared" si="25"/>
        <v>10795555.539495498</v>
      </c>
      <c r="AB65" s="43">
        <f t="shared" si="25"/>
        <v>11417447.128330404</v>
      </c>
      <c r="AC65" s="43">
        <f t="shared" si="25"/>
        <v>12336103.559514312</v>
      </c>
      <c r="AD65" s="43">
        <f t="shared" si="25"/>
        <v>8947451.6020608097</v>
      </c>
      <c r="AE65" s="43">
        <f t="shared" si="25"/>
        <v>5924074.0767422337</v>
      </c>
      <c r="AF65" s="43">
        <f t="shared" si="25"/>
        <v>8202968.7278481014</v>
      </c>
      <c r="AG65" s="43">
        <f t="shared" si="25"/>
        <v>10384731.329228466</v>
      </c>
      <c r="AH65" s="43">
        <f t="shared" si="25"/>
        <v>9775034.8843930624</v>
      </c>
      <c r="AI65" s="43">
        <f t="shared" si="2"/>
        <v>10242288.349093486</v>
      </c>
      <c r="AJ65" s="43">
        <f t="shared" si="2"/>
        <v>9526384.879999999</v>
      </c>
      <c r="AN65" s="43">
        <f t="shared" si="3"/>
        <v>415260249.62795627</v>
      </c>
    </row>
    <row r="66" spans="1:40" x14ac:dyDescent="0.25">
      <c r="A66" s="42">
        <v>62</v>
      </c>
      <c r="B66" s="44" t="s">
        <v>178</v>
      </c>
      <c r="C66" s="43">
        <f t="shared" ref="C66:AH66" si="26">C29*$AJ$38/C$38</f>
        <v>1831920.6173633442</v>
      </c>
      <c r="D66" s="43">
        <f t="shared" si="26"/>
        <v>14278285.687203793</v>
      </c>
      <c r="E66" s="43">
        <f t="shared" si="26"/>
        <v>22102621.219512198</v>
      </c>
      <c r="F66" s="43">
        <f t="shared" si="26"/>
        <v>31046802.460624076</v>
      </c>
      <c r="G66" s="43">
        <f t="shared" si="26"/>
        <v>37933521.452880345</v>
      </c>
      <c r="H66" s="43">
        <f t="shared" si="26"/>
        <v>47120143.584117651</v>
      </c>
      <c r="I66" s="43">
        <f t="shared" si="26"/>
        <v>57805639.661807589</v>
      </c>
      <c r="J66" s="43">
        <f t="shared" si="26"/>
        <v>61852945.555599436</v>
      </c>
      <c r="K66" s="43">
        <f t="shared" si="26"/>
        <v>66468996.655126505</v>
      </c>
      <c r="L66" s="43">
        <f t="shared" si="26"/>
        <v>67054224.329003885</v>
      </c>
      <c r="M66" s="43">
        <f t="shared" si="26"/>
        <v>56500180.150100507</v>
      </c>
      <c r="N66" s="43">
        <f t="shared" si="26"/>
        <v>52967661.751734324</v>
      </c>
      <c r="O66" s="43">
        <f t="shared" si="26"/>
        <v>53790189.682024091</v>
      </c>
      <c r="P66" s="43">
        <f t="shared" si="26"/>
        <v>51922748.937354997</v>
      </c>
      <c r="Q66" s="43">
        <f t="shared" si="26"/>
        <v>51132956.176109225</v>
      </c>
      <c r="R66" s="43">
        <f t="shared" si="26"/>
        <v>47211032.003572993</v>
      </c>
      <c r="S66" s="43">
        <f t="shared" si="26"/>
        <v>46548875.147642627</v>
      </c>
      <c r="T66" s="43">
        <f t="shared" si="26"/>
        <v>42500079.420751572</v>
      </c>
      <c r="U66" s="43">
        <f t="shared" si="26"/>
        <v>41564440.405645162</v>
      </c>
      <c r="V66" s="43">
        <f t="shared" si="26"/>
        <v>39671505.361872509</v>
      </c>
      <c r="W66" s="43">
        <f t="shared" si="26"/>
        <v>34887186.229629628</v>
      </c>
      <c r="X66" s="43">
        <f t="shared" si="26"/>
        <v>35662282.24351275</v>
      </c>
      <c r="Y66" s="43">
        <f t="shared" si="26"/>
        <v>38887594.662147522</v>
      </c>
      <c r="Z66" s="43">
        <f t="shared" si="26"/>
        <v>37357773.569355436</v>
      </c>
      <c r="AA66" s="43">
        <f t="shared" si="26"/>
        <v>35731823.905405402</v>
      </c>
      <c r="AB66" s="43">
        <f t="shared" si="26"/>
        <v>34890298.719718814</v>
      </c>
      <c r="AC66" s="43">
        <f t="shared" si="26"/>
        <v>35601113.191431053</v>
      </c>
      <c r="AD66" s="43">
        <f t="shared" si="26"/>
        <v>26194607.798547301</v>
      </c>
      <c r="AE66" s="43">
        <f t="shared" si="26"/>
        <v>19705870.348345932</v>
      </c>
      <c r="AF66" s="43">
        <f t="shared" si="26"/>
        <v>23874976.047468353</v>
      </c>
      <c r="AG66" s="43">
        <f t="shared" si="26"/>
        <v>30821164.429932583</v>
      </c>
      <c r="AH66" s="43">
        <f t="shared" si="26"/>
        <v>30719204.468294799</v>
      </c>
      <c r="AI66" s="43">
        <f t="shared" si="2"/>
        <v>31169595.846118983</v>
      </c>
      <c r="AJ66" s="43">
        <f t="shared" si="2"/>
        <v>32484504.339999985</v>
      </c>
      <c r="AN66" s="43">
        <f t="shared" si="3"/>
        <v>1306808261.7199557</v>
      </c>
    </row>
    <row r="67" spans="1:40" x14ac:dyDescent="0.25">
      <c r="A67" s="42">
        <v>63</v>
      </c>
      <c r="B67" s="38" t="s">
        <v>189</v>
      </c>
      <c r="C67" s="43">
        <f t="shared" ref="C67:AH67" si="27">C30*$AJ$38/C$38</f>
        <v>2393151.4147909968</v>
      </c>
      <c r="D67" s="43">
        <f t="shared" si="27"/>
        <v>9656536.7077409178</v>
      </c>
      <c r="E67" s="43">
        <f t="shared" si="27"/>
        <v>17900693.48170732</v>
      </c>
      <c r="F67" s="43">
        <f t="shared" si="27"/>
        <v>31936508.148588412</v>
      </c>
      <c r="G67" s="43">
        <f t="shared" si="27"/>
        <v>35436885.65878877</v>
      </c>
      <c r="H67" s="43">
        <f t="shared" si="27"/>
        <v>40173999.245882355</v>
      </c>
      <c r="I67" s="43">
        <f t="shared" si="27"/>
        <v>43525877.352769688</v>
      </c>
      <c r="J67" s="43">
        <f t="shared" si="27"/>
        <v>46005983.259464033</v>
      </c>
      <c r="K67" s="43">
        <f t="shared" si="27"/>
        <v>47160522.774966717</v>
      </c>
      <c r="L67" s="43">
        <f t="shared" si="27"/>
        <v>49344825.073635191</v>
      </c>
      <c r="M67" s="43">
        <f t="shared" si="27"/>
        <v>40870209.500854276</v>
      </c>
      <c r="N67" s="43">
        <f t="shared" si="27"/>
        <v>37439868.684132852</v>
      </c>
      <c r="O67" s="43">
        <f t="shared" si="27"/>
        <v>38211890.953927711</v>
      </c>
      <c r="P67" s="43">
        <f t="shared" si="27"/>
        <v>38109123.287192576</v>
      </c>
      <c r="Q67" s="43">
        <f t="shared" si="27"/>
        <v>37919577.352491461</v>
      </c>
      <c r="R67" s="43">
        <f t="shared" si="27"/>
        <v>37332345.731459692</v>
      </c>
      <c r="S67" s="43">
        <f t="shared" si="27"/>
        <v>36502419.282540366</v>
      </c>
      <c r="T67" s="43">
        <f t="shared" si="27"/>
        <v>33675510.08755742</v>
      </c>
      <c r="U67" s="43">
        <f t="shared" si="27"/>
        <v>32486711.624798384</v>
      </c>
      <c r="V67" s="43">
        <f t="shared" si="27"/>
        <v>33815079.595737047</v>
      </c>
      <c r="W67" s="43">
        <f t="shared" si="27"/>
        <v>30150957.429629635</v>
      </c>
      <c r="X67" s="43">
        <f t="shared" si="27"/>
        <v>29419620.400151089</v>
      </c>
      <c r="Y67" s="43">
        <f t="shared" si="27"/>
        <v>31037199.271671344</v>
      </c>
      <c r="Z67" s="43">
        <f t="shared" si="27"/>
        <v>31171354.929760594</v>
      </c>
      <c r="AA67" s="43">
        <f t="shared" si="27"/>
        <v>29963081.683567569</v>
      </c>
      <c r="AB67" s="43">
        <f t="shared" si="27"/>
        <v>26460002.620562393</v>
      </c>
      <c r="AC67" s="43">
        <f t="shared" si="27"/>
        <v>24875304.955073718</v>
      </c>
      <c r="AD67" s="43">
        <f t="shared" si="27"/>
        <v>17218583.790439192</v>
      </c>
      <c r="AE67" s="43">
        <f t="shared" si="27"/>
        <v>13561414.53138539</v>
      </c>
      <c r="AF67" s="43">
        <f t="shared" si="27"/>
        <v>17418613.28481013</v>
      </c>
      <c r="AG67" s="43">
        <f t="shared" si="27"/>
        <v>21986784.78235206</v>
      </c>
      <c r="AH67" s="43">
        <f t="shared" si="27"/>
        <v>20668686.894768789</v>
      </c>
      <c r="AI67" s="43">
        <f t="shared" si="2"/>
        <v>19774716.136203967</v>
      </c>
      <c r="AJ67" s="43">
        <f t="shared" si="2"/>
        <v>19067556.259999998</v>
      </c>
      <c r="AN67" s="43">
        <f t="shared" si="3"/>
        <v>1003604039.9294024</v>
      </c>
    </row>
    <row r="68" spans="1:40" x14ac:dyDescent="0.25">
      <c r="A68" s="42">
        <v>64</v>
      </c>
      <c r="B68" s="38" t="s">
        <v>172</v>
      </c>
      <c r="C68" s="43">
        <f t="shared" ref="C68:AH68" si="28">C31*$AJ$38/C$38</f>
        <v>20635711.832797427</v>
      </c>
      <c r="D68" s="43">
        <f t="shared" si="28"/>
        <v>50534114.502369672</v>
      </c>
      <c r="E68" s="43">
        <f t="shared" si="28"/>
        <v>54975283.420731716</v>
      </c>
      <c r="F68" s="43">
        <f t="shared" si="28"/>
        <v>73827128.380386338</v>
      </c>
      <c r="G68" s="43">
        <f t="shared" si="28"/>
        <v>89898708.92703101</v>
      </c>
      <c r="H68" s="43">
        <f t="shared" si="28"/>
        <v>100474201.86529411</v>
      </c>
      <c r="I68" s="43">
        <f t="shared" si="28"/>
        <v>110770437.72011663</v>
      </c>
      <c r="J68" s="43">
        <f t="shared" si="28"/>
        <v>110288692.40090267</v>
      </c>
      <c r="K68" s="43">
        <f t="shared" si="28"/>
        <v>108340132.0479361</v>
      </c>
      <c r="L68" s="43">
        <f t="shared" si="28"/>
        <v>108303927.36243209</v>
      </c>
      <c r="M68" s="43">
        <f t="shared" si="28"/>
        <v>99365973.687085435</v>
      </c>
      <c r="N68" s="43">
        <f t="shared" si="28"/>
        <v>96091010.265387475</v>
      </c>
      <c r="O68" s="43">
        <f t="shared" si="28"/>
        <v>97944306.852530122</v>
      </c>
      <c r="P68" s="43">
        <f t="shared" si="28"/>
        <v>97345962.896009266</v>
      </c>
      <c r="Q68" s="43">
        <f t="shared" si="28"/>
        <v>96364340.272309437</v>
      </c>
      <c r="R68" s="43">
        <f t="shared" si="28"/>
        <v>92222747.230631799</v>
      </c>
      <c r="S68" s="43">
        <f t="shared" si="28"/>
        <v>91255228.864585578</v>
      </c>
      <c r="T68" s="43">
        <f t="shared" si="28"/>
        <v>84570482.050772458</v>
      </c>
      <c r="U68" s="43">
        <f t="shared" si="28"/>
        <v>81325290.327056453</v>
      </c>
      <c r="V68" s="43">
        <f t="shared" si="28"/>
        <v>79122488.063227102</v>
      </c>
      <c r="W68" s="43">
        <f t="shared" si="28"/>
        <v>71470484.571111128</v>
      </c>
      <c r="X68" s="43">
        <f t="shared" si="28"/>
        <v>70828614.028479695</v>
      </c>
      <c r="Y68" s="43">
        <f t="shared" si="28"/>
        <v>69546275.18020542</v>
      </c>
      <c r="Z68" s="43">
        <f t="shared" si="28"/>
        <v>70713526.628103137</v>
      </c>
      <c r="AA68" s="43">
        <f t="shared" si="28"/>
        <v>68797220.062198192</v>
      </c>
      <c r="AB68" s="43">
        <f t="shared" si="28"/>
        <v>68014219.313110724</v>
      </c>
      <c r="AC68" s="43">
        <f t="shared" si="28"/>
        <v>66120451.775507376</v>
      </c>
      <c r="AD68" s="43">
        <f t="shared" si="28"/>
        <v>45776020.960540533</v>
      </c>
      <c r="AE68" s="43">
        <f t="shared" si="28"/>
        <v>34850010.638690174</v>
      </c>
      <c r="AF68" s="43">
        <f t="shared" si="28"/>
        <v>45250834.775316454</v>
      </c>
      <c r="AG68" s="43">
        <f t="shared" si="28"/>
        <v>60696188.800239705</v>
      </c>
      <c r="AH68" s="43">
        <f t="shared" si="28"/>
        <v>62248848.625924848</v>
      </c>
      <c r="AI68" s="43">
        <f t="shared" si="2"/>
        <v>64372331.788441941</v>
      </c>
      <c r="AJ68" s="43">
        <f t="shared" si="2"/>
        <v>67545766.569999993</v>
      </c>
      <c r="AN68" s="43">
        <f t="shared" si="3"/>
        <v>2542341196.1174626</v>
      </c>
    </row>
    <row r="69" spans="1:40" x14ac:dyDescent="0.25">
      <c r="A69" s="42">
        <v>65</v>
      </c>
      <c r="B69" s="38" t="s">
        <v>206</v>
      </c>
      <c r="C69" s="43">
        <f t="shared" ref="C69:AH69" si="29">C32*$AJ$38/C$38</f>
        <v>3954073.6270096465</v>
      </c>
      <c r="D69" s="43">
        <f t="shared" si="29"/>
        <v>29331659.475513432</v>
      </c>
      <c r="E69" s="43">
        <f t="shared" si="29"/>
        <v>51287529.743902445</v>
      </c>
      <c r="F69" s="43">
        <f t="shared" si="29"/>
        <v>69349518.252600312</v>
      </c>
      <c r="G69" s="43">
        <f t="shared" si="29"/>
        <v>96700315.728626296</v>
      </c>
      <c r="H69" s="43">
        <f t="shared" si="29"/>
        <v>114509179.8264706</v>
      </c>
      <c r="I69" s="43">
        <f t="shared" si="29"/>
        <v>136588012.62390673</v>
      </c>
      <c r="J69" s="43">
        <f t="shared" si="29"/>
        <v>145738621.60507756</v>
      </c>
      <c r="K69" s="43">
        <f t="shared" si="29"/>
        <v>150477815.22769642</v>
      </c>
      <c r="L69" s="43">
        <f t="shared" si="29"/>
        <v>157731681.44946963</v>
      </c>
      <c r="M69" s="43">
        <f t="shared" si="29"/>
        <v>138131696.93487436</v>
      </c>
      <c r="N69" s="43">
        <f t="shared" si="29"/>
        <v>133881314.12688808</v>
      </c>
      <c r="O69" s="43">
        <f t="shared" si="29"/>
        <v>138070976.89739761</v>
      </c>
      <c r="P69" s="43">
        <f t="shared" si="29"/>
        <v>137264124.75972155</v>
      </c>
      <c r="Q69" s="43">
        <f t="shared" si="29"/>
        <v>138047892.88901025</v>
      </c>
      <c r="R69" s="43">
        <f t="shared" si="29"/>
        <v>137571729.27952072</v>
      </c>
      <c r="S69" s="43">
        <f t="shared" si="29"/>
        <v>147557189.06553283</v>
      </c>
      <c r="T69" s="43">
        <f t="shared" si="29"/>
        <v>142367905.5566597</v>
      </c>
      <c r="U69" s="43">
        <f t="shared" si="29"/>
        <v>159455574.78362903</v>
      </c>
      <c r="V69" s="43">
        <f t="shared" si="29"/>
        <v>160484714.76310757</v>
      </c>
      <c r="W69" s="43">
        <f t="shared" si="29"/>
        <v>142148293.71629632</v>
      </c>
      <c r="X69" s="43">
        <f t="shared" si="29"/>
        <v>141128253.41386214</v>
      </c>
      <c r="Y69" s="43">
        <f t="shared" si="29"/>
        <v>147179075.77673203</v>
      </c>
      <c r="Z69" s="43">
        <f t="shared" si="29"/>
        <v>148457563.39885819</v>
      </c>
      <c r="AA69" s="43">
        <f t="shared" si="29"/>
        <v>149984982.68454054</v>
      </c>
      <c r="AB69" s="43">
        <f t="shared" si="29"/>
        <v>138915370.59915644</v>
      </c>
      <c r="AC69" s="43">
        <f t="shared" si="29"/>
        <v>138834610.79396355</v>
      </c>
      <c r="AD69" s="43">
        <f t="shared" si="29"/>
        <v>102116782.65790541</v>
      </c>
      <c r="AE69" s="43">
        <f t="shared" si="29"/>
        <v>81526905.385121748</v>
      </c>
      <c r="AF69" s="43">
        <f t="shared" si="29"/>
        <v>111646747.60443038</v>
      </c>
      <c r="AG69" s="43">
        <f t="shared" si="29"/>
        <v>149100872.50411984</v>
      </c>
      <c r="AH69" s="43">
        <f t="shared" si="29"/>
        <v>145054006.60988438</v>
      </c>
      <c r="AI69" s="43">
        <f t="shared" si="2"/>
        <v>147533358.84512749</v>
      </c>
      <c r="AJ69" s="43">
        <f t="shared" si="2"/>
        <v>154765998.3599999</v>
      </c>
      <c r="AN69" s="43">
        <f t="shared" si="3"/>
        <v>4132128350.6066132</v>
      </c>
    </row>
    <row r="70" spans="1:40" x14ac:dyDescent="0.25">
      <c r="A70" s="42">
        <v>66</v>
      </c>
      <c r="B70" s="38" t="s">
        <v>186</v>
      </c>
      <c r="C70" s="43">
        <f t="shared" ref="C70:AH70" si="30">C33*$AJ$38/C$38</f>
        <v>2651184</v>
      </c>
      <c r="D70" s="43">
        <f t="shared" si="30"/>
        <v>25160351.810426544</v>
      </c>
      <c r="E70" s="43">
        <f t="shared" si="30"/>
        <v>41088375.042682931</v>
      </c>
      <c r="F70" s="43">
        <f t="shared" si="30"/>
        <v>57878165.545319475</v>
      </c>
      <c r="G70" s="43">
        <f t="shared" si="30"/>
        <v>69844135.54268834</v>
      </c>
      <c r="H70" s="43">
        <f t="shared" si="30"/>
        <v>80811990.092941165</v>
      </c>
      <c r="I70" s="43">
        <f t="shared" si="30"/>
        <v>93243435.154518962</v>
      </c>
      <c r="J70" s="43">
        <f t="shared" si="30"/>
        <v>100188335.51937941</v>
      </c>
      <c r="K70" s="43">
        <f t="shared" si="30"/>
        <v>106919709.04926765</v>
      </c>
      <c r="L70" s="43">
        <f t="shared" si="30"/>
        <v>113498294.04439846</v>
      </c>
      <c r="M70" s="43">
        <f t="shared" si="30"/>
        <v>103764266.60236183</v>
      </c>
      <c r="N70" s="43">
        <f t="shared" si="30"/>
        <v>106528511.51011069</v>
      </c>
      <c r="O70" s="43">
        <f t="shared" si="30"/>
        <v>110050840.88366267</v>
      </c>
      <c r="P70" s="43">
        <f t="shared" si="30"/>
        <v>112628166.02923432</v>
      </c>
      <c r="Q70" s="43">
        <f t="shared" si="30"/>
        <v>115382555.00382252</v>
      </c>
      <c r="R70" s="43">
        <f t="shared" si="30"/>
        <v>117717166.97825709</v>
      </c>
      <c r="S70" s="43">
        <f t="shared" si="30"/>
        <v>122826623.55487621</v>
      </c>
      <c r="T70" s="43">
        <f t="shared" si="30"/>
        <v>123199747.51795411</v>
      </c>
      <c r="U70" s="43">
        <f t="shared" si="30"/>
        <v>125168570.54060481</v>
      </c>
      <c r="V70" s="43">
        <f t="shared" si="30"/>
        <v>127333136.97270916</v>
      </c>
      <c r="W70" s="43">
        <f t="shared" si="30"/>
        <v>123602476.23259261</v>
      </c>
      <c r="X70" s="43">
        <f t="shared" si="30"/>
        <v>123186624.59119923</v>
      </c>
      <c r="Y70" s="43">
        <f t="shared" si="30"/>
        <v>125546682.79163401</v>
      </c>
      <c r="Z70" s="43">
        <f t="shared" si="30"/>
        <v>129487351.74162063</v>
      </c>
      <c r="AA70" s="43">
        <f t="shared" si="30"/>
        <v>127177676.86342344</v>
      </c>
      <c r="AB70" s="43">
        <f t="shared" si="30"/>
        <v>133815368.54045697</v>
      </c>
      <c r="AC70" s="43">
        <f t="shared" si="30"/>
        <v>132824332.65214224</v>
      </c>
      <c r="AD70" s="43">
        <f t="shared" si="30"/>
        <v>92391073.913479716</v>
      </c>
      <c r="AE70" s="43">
        <f t="shared" si="30"/>
        <v>74721178.885608748</v>
      </c>
      <c r="AF70" s="43">
        <f t="shared" si="30"/>
        <v>99983697.835443035</v>
      </c>
      <c r="AG70" s="43">
        <f t="shared" si="30"/>
        <v>135101756.32557303</v>
      </c>
      <c r="AH70" s="43">
        <f t="shared" si="30"/>
        <v>130641372.79916184</v>
      </c>
      <c r="AI70" s="43">
        <f t="shared" si="2"/>
        <v>135356986.24317282</v>
      </c>
      <c r="AJ70" s="43">
        <f t="shared" si="2"/>
        <v>145568967.26999986</v>
      </c>
      <c r="AN70" s="43">
        <f t="shared" si="3"/>
        <v>3419720140.8107238</v>
      </c>
    </row>
    <row r="71" spans="1:40" x14ac:dyDescent="0.25">
      <c r="A71" s="42">
        <v>67</v>
      </c>
      <c r="B71" s="38" t="s">
        <v>187</v>
      </c>
      <c r="C71" s="43">
        <f t="shared" ref="C71:AH71" si="31">C34*$AJ$38/C$38</f>
        <v>4215439.9485530546</v>
      </c>
      <c r="D71" s="43">
        <f t="shared" si="31"/>
        <v>6192533.5481832549</v>
      </c>
      <c r="E71" s="43">
        <f t="shared" si="31"/>
        <v>11616942.579268295</v>
      </c>
      <c r="F71" s="43">
        <f t="shared" si="31"/>
        <v>22794183.68499257</v>
      </c>
      <c r="G71" s="43">
        <f t="shared" si="31"/>
        <v>35399347.012466766</v>
      </c>
      <c r="H71" s="43">
        <f t="shared" si="31"/>
        <v>51010888.14517647</v>
      </c>
      <c r="I71" s="43">
        <f t="shared" si="31"/>
        <v>62576240.979591846</v>
      </c>
      <c r="J71" s="43">
        <f t="shared" si="31"/>
        <v>67466760.017376587</v>
      </c>
      <c r="K71" s="43">
        <f t="shared" si="31"/>
        <v>69963470.886817589</v>
      </c>
      <c r="L71" s="43">
        <f t="shared" si="31"/>
        <v>70331118.09381631</v>
      </c>
      <c r="M71" s="43">
        <f t="shared" si="31"/>
        <v>61794542.966030166</v>
      </c>
      <c r="N71" s="43">
        <f t="shared" si="31"/>
        <v>56646314.822386228</v>
      </c>
      <c r="O71" s="43">
        <f t="shared" si="31"/>
        <v>53964336.951903619</v>
      </c>
      <c r="P71" s="43">
        <f t="shared" si="31"/>
        <v>51736056.036798142</v>
      </c>
      <c r="Q71" s="43">
        <f t="shared" si="31"/>
        <v>52092144.002002284</v>
      </c>
      <c r="R71" s="43">
        <f t="shared" si="31"/>
        <v>50418725.093725495</v>
      </c>
      <c r="S71" s="43">
        <f t="shared" si="31"/>
        <v>51755932.479440264</v>
      </c>
      <c r="T71" s="43">
        <f t="shared" si="31"/>
        <v>47581583.701753661</v>
      </c>
      <c r="U71" s="43">
        <f t="shared" si="31"/>
        <v>46368581.985120974</v>
      </c>
      <c r="V71" s="43">
        <f t="shared" si="31"/>
        <v>45195748.650557756</v>
      </c>
      <c r="W71" s="43">
        <f t="shared" si="31"/>
        <v>41759682.182962969</v>
      </c>
      <c r="X71" s="43">
        <f t="shared" si="31"/>
        <v>41012479.627799816</v>
      </c>
      <c r="Y71" s="43">
        <f t="shared" si="31"/>
        <v>41910670.224276386</v>
      </c>
      <c r="Z71" s="43">
        <f t="shared" si="31"/>
        <v>43868285.722983427</v>
      </c>
      <c r="AA71" s="43">
        <f t="shared" si="31"/>
        <v>40069303.365045056</v>
      </c>
      <c r="AB71" s="43">
        <f t="shared" si="31"/>
        <v>39432506.558066793</v>
      </c>
      <c r="AC71" s="43">
        <f t="shared" si="31"/>
        <v>37904320.5560451</v>
      </c>
      <c r="AD71" s="43">
        <f t="shared" si="31"/>
        <v>27742422.312567569</v>
      </c>
      <c r="AE71" s="43">
        <f t="shared" si="31"/>
        <v>20817790.140184719</v>
      </c>
      <c r="AF71" s="43">
        <f t="shared" si="31"/>
        <v>26317895.034810126</v>
      </c>
      <c r="AG71" s="43">
        <f t="shared" si="31"/>
        <v>32894160.316314612</v>
      </c>
      <c r="AH71" s="43">
        <f t="shared" si="31"/>
        <v>31136082.228901736</v>
      </c>
      <c r="AI71" s="43">
        <f t="shared" si="2"/>
        <v>32349470.451784711</v>
      </c>
      <c r="AJ71" s="43">
        <f t="shared" si="2"/>
        <v>31214969.349999994</v>
      </c>
      <c r="AN71" s="43">
        <f t="shared" si="3"/>
        <v>1376335960.307704</v>
      </c>
    </row>
    <row r="72" spans="1:40" x14ac:dyDescent="0.25">
      <c r="A72" s="42">
        <v>68</v>
      </c>
      <c r="B72" s="38" t="s">
        <v>194</v>
      </c>
      <c r="C72" s="43">
        <f t="shared" ref="C72:AH72" si="32">C35*$AJ$38/C$38</f>
        <v>4982039.118971061</v>
      </c>
      <c r="D72" s="43">
        <f t="shared" si="32"/>
        <v>15270240.688783571</v>
      </c>
      <c r="E72" s="43">
        <f t="shared" si="32"/>
        <v>24269794.469512198</v>
      </c>
      <c r="F72" s="43">
        <f t="shared" si="32"/>
        <v>33487499.322436854</v>
      </c>
      <c r="G72" s="43">
        <f t="shared" si="32"/>
        <v>37801700.271255538</v>
      </c>
      <c r="H72" s="43">
        <f t="shared" si="32"/>
        <v>43925458.773470588</v>
      </c>
      <c r="I72" s="43">
        <f t="shared" si="32"/>
        <v>54458245.586005837</v>
      </c>
      <c r="J72" s="43">
        <f t="shared" si="32"/>
        <v>59391571.995091677</v>
      </c>
      <c r="K72" s="43">
        <f t="shared" si="32"/>
        <v>60239342.231691085</v>
      </c>
      <c r="L72" s="43">
        <f t="shared" si="32"/>
        <v>64192275.564760678</v>
      </c>
      <c r="M72" s="43">
        <f t="shared" si="32"/>
        <v>56865133.15452262</v>
      </c>
      <c r="N72" s="43">
        <f t="shared" si="32"/>
        <v>52859368.856285363</v>
      </c>
      <c r="O72" s="43">
        <f t="shared" si="32"/>
        <v>53849921.64669881</v>
      </c>
      <c r="P72" s="43">
        <f t="shared" si="32"/>
        <v>53804465.00547564</v>
      </c>
      <c r="Q72" s="43">
        <f t="shared" si="32"/>
        <v>54827288.70025029</v>
      </c>
      <c r="R72" s="43">
        <f t="shared" si="32"/>
        <v>53277635.131721132</v>
      </c>
      <c r="S72" s="43">
        <f t="shared" si="32"/>
        <v>54038710.966630787</v>
      </c>
      <c r="T72" s="43">
        <f t="shared" si="32"/>
        <v>50297230.665344477</v>
      </c>
      <c r="U72" s="43">
        <f t="shared" si="32"/>
        <v>45599057.135725811</v>
      </c>
      <c r="V72" s="43">
        <f t="shared" si="32"/>
        <v>44147373.656334668</v>
      </c>
      <c r="W72" s="43">
        <f t="shared" si="32"/>
        <v>36611642.344444446</v>
      </c>
      <c r="X72" s="43">
        <f t="shared" si="32"/>
        <v>36318342.590292729</v>
      </c>
      <c r="Y72" s="43">
        <f t="shared" si="32"/>
        <v>38812410.139309056</v>
      </c>
      <c r="Z72" s="43">
        <f t="shared" si="32"/>
        <v>38285516.112081029</v>
      </c>
      <c r="AA72" s="43">
        <f t="shared" si="32"/>
        <v>37531097.781945951</v>
      </c>
      <c r="AB72" s="43">
        <f t="shared" si="32"/>
        <v>37179213.776168719</v>
      </c>
      <c r="AC72" s="43">
        <f t="shared" si="32"/>
        <v>36603213.673790105</v>
      </c>
      <c r="AD72" s="43">
        <f t="shared" si="32"/>
        <v>25849294.370574325</v>
      </c>
      <c r="AE72" s="43">
        <f t="shared" si="32"/>
        <v>19200849.486246854</v>
      </c>
      <c r="AF72" s="43">
        <f t="shared" si="32"/>
        <v>24987835.088607594</v>
      </c>
      <c r="AG72" s="43">
        <f t="shared" si="32"/>
        <v>32764214.615700375</v>
      </c>
      <c r="AH72" s="43">
        <f t="shared" si="32"/>
        <v>31923269.949971098</v>
      </c>
      <c r="AI72" s="43">
        <f t="shared" si="2"/>
        <v>30879139.776515584</v>
      </c>
      <c r="AJ72" s="43">
        <f t="shared" si="2"/>
        <v>33023262.039999988</v>
      </c>
      <c r="AN72" s="43">
        <f t="shared" si="3"/>
        <v>1344530392.6466167</v>
      </c>
    </row>
    <row r="73" spans="1:40" s="104" customFormat="1" ht="11.25" customHeight="1" x14ac:dyDescent="0.25">
      <c r="A73" s="102">
        <v>69</v>
      </c>
      <c r="B73" s="103" t="s">
        <v>218</v>
      </c>
      <c r="C73" s="43">
        <f t="shared" ref="C73:AH73" si="33">C36*$AJ$38/C$38</f>
        <v>490587974.9903537</v>
      </c>
      <c r="D73" s="43">
        <f t="shared" si="33"/>
        <v>1257926333.3712482</v>
      </c>
      <c r="E73" s="43">
        <f t="shared" si="33"/>
        <v>1641062691.0060978</v>
      </c>
      <c r="F73" s="43">
        <f t="shared" si="33"/>
        <v>2068015637.7592871</v>
      </c>
      <c r="G73" s="43">
        <f t="shared" si="33"/>
        <v>2412968810.9246678</v>
      </c>
      <c r="H73" s="43">
        <f t="shared" si="33"/>
        <v>2774832810.2162938</v>
      </c>
      <c r="I73" s="43">
        <f t="shared" si="33"/>
        <v>3247838523.0204086</v>
      </c>
      <c r="J73" s="43">
        <f t="shared" si="33"/>
        <v>3512425081.3225384</v>
      </c>
      <c r="K73" s="43">
        <f t="shared" si="33"/>
        <v>3611050064.878829</v>
      </c>
      <c r="L73" s="43">
        <f t="shared" si="33"/>
        <v>3800617613.2852263</v>
      </c>
      <c r="M73" s="43">
        <f t="shared" si="33"/>
        <v>3351170619.5308552</v>
      </c>
      <c r="N73" s="43">
        <f t="shared" si="33"/>
        <v>3204786195.1534576</v>
      </c>
      <c r="O73" s="43">
        <f t="shared" si="33"/>
        <v>3274947668.2257347</v>
      </c>
      <c r="P73" s="43">
        <f t="shared" si="33"/>
        <v>3265110224.5447803</v>
      </c>
      <c r="Q73" s="43">
        <f t="shared" si="33"/>
        <v>3290653415.1539021</v>
      </c>
      <c r="R73" s="43">
        <f t="shared" si="33"/>
        <v>3230352531.047626</v>
      </c>
      <c r="S73" s="43">
        <f t="shared" si="33"/>
        <v>3292990056.0869322</v>
      </c>
      <c r="T73" s="43">
        <f t="shared" si="33"/>
        <v>3074860168.2254272</v>
      </c>
      <c r="U73" s="43">
        <f t="shared" si="33"/>
        <v>3043496455.8031049</v>
      </c>
      <c r="V73" s="43">
        <f t="shared" si="33"/>
        <v>3044413354.9940643</v>
      </c>
      <c r="W73" s="43">
        <f t="shared" si="33"/>
        <v>2761686585.2037034</v>
      </c>
      <c r="X73" s="43">
        <f t="shared" si="33"/>
        <v>2686736800.4815478</v>
      </c>
      <c r="Y73" s="43">
        <f t="shared" si="33"/>
        <v>2733909204.9158173</v>
      </c>
      <c r="Z73" s="43">
        <f t="shared" si="33"/>
        <v>2747638513.701438</v>
      </c>
      <c r="AA73" s="43">
        <f t="shared" si="33"/>
        <v>2673592742.7889361</v>
      </c>
      <c r="AB73" s="43">
        <f t="shared" si="33"/>
        <v>2680533476.2492094</v>
      </c>
      <c r="AC73" s="43">
        <f t="shared" si="33"/>
        <v>2633099357.2752829</v>
      </c>
      <c r="AD73" s="43">
        <f t="shared" si="33"/>
        <v>1877402426.9692564</v>
      </c>
      <c r="AE73" s="43">
        <f t="shared" si="33"/>
        <v>1467040548.1908984</v>
      </c>
      <c r="AF73" s="43">
        <f t="shared" si="33"/>
        <v>1933414749.7816458</v>
      </c>
      <c r="AG73" s="43">
        <f t="shared" si="33"/>
        <v>2519858087.7450485</v>
      </c>
      <c r="AH73" s="43">
        <f t="shared" si="33"/>
        <v>2438734560.3983817</v>
      </c>
      <c r="AI73" s="43">
        <f>AI36*$AJ$38/AI$38</f>
        <v>2474832627.9024086</v>
      </c>
      <c r="AJ73" s="43">
        <f>AJ36*$AJ$38/AJ$38</f>
        <v>2546947965.8699989</v>
      </c>
      <c r="AN73" s="43">
        <f t="shared" si="3"/>
        <v>88518585911.144379</v>
      </c>
    </row>
  </sheetData>
  <sortState xmlns:xlrd2="http://schemas.microsoft.com/office/spreadsheetml/2017/richdata2" ref="B6:I60">
    <sortCondition ref="B7:B61"/>
  </sortState>
  <phoneticPr fontId="14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AK51"/>
  <sheetViews>
    <sheetView showGridLines="0" showRowColHeaders="0" tabSelected="1" zoomScale="63" zoomScaleNormal="63" workbookViewId="0">
      <pane ySplit="1" topLeftCell="A2" activePane="bottomLeft" state="frozen"/>
      <selection pane="bottomLeft" activeCell="T1" sqref="T1"/>
    </sheetView>
  </sheetViews>
  <sheetFormatPr defaultColWidth="9.08984375" defaultRowHeight="13" x14ac:dyDescent="0.3"/>
  <cols>
    <col min="1" max="1" width="1.54296875" style="58" customWidth="1"/>
    <col min="2" max="2" width="7.08984375" style="57" customWidth="1"/>
    <col min="3" max="4" width="13.7265625" style="57" customWidth="1"/>
    <col min="5" max="5" width="9.08984375" style="57"/>
    <col min="6" max="6" width="11" style="57" customWidth="1"/>
    <col min="7" max="12" width="9.7265625" style="57" customWidth="1"/>
    <col min="13" max="13" width="4.08984375" style="57" customWidth="1"/>
    <col min="14" max="14" width="7" style="57" customWidth="1"/>
    <col min="15" max="15" width="14.6328125" style="57" customWidth="1"/>
    <col min="16" max="20" width="0.81640625" style="94" customWidth="1"/>
    <col min="21" max="21" width="0.81640625" style="58" customWidth="1"/>
    <col min="22" max="23" width="0.81640625" style="94" customWidth="1"/>
    <col min="24" max="24" width="3.453125" style="57" customWidth="1"/>
    <col min="25" max="25" width="4.08984375" style="57" customWidth="1"/>
    <col min="26" max="31" width="12" style="57" customWidth="1"/>
    <col min="32" max="34" width="12" style="90" customWidth="1"/>
    <col min="35" max="35" width="12" style="93" customWidth="1"/>
    <col min="36" max="36" width="2.26953125" style="57" customWidth="1"/>
    <col min="37" max="16384" width="9.08984375" style="57"/>
  </cols>
  <sheetData>
    <row r="1" spans="1:37" ht="47.25" customHeight="1" x14ac:dyDescent="0.5">
      <c r="B1" s="116" t="s">
        <v>275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X1" s="115" t="s">
        <v>255</v>
      </c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</row>
    <row r="2" spans="1:37" ht="16" customHeight="1" x14ac:dyDescent="0.3">
      <c r="B2" s="119" t="s">
        <v>243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Q2" s="99"/>
      <c r="R2" s="68"/>
      <c r="S2" s="68"/>
      <c r="T2" s="68"/>
      <c r="V2" s="58"/>
      <c r="W2" s="58"/>
      <c r="X2" s="58"/>
      <c r="Y2" s="92" t="s">
        <v>252</v>
      </c>
      <c r="Z2" s="92"/>
      <c r="AA2" s="92" t="s">
        <v>253</v>
      </c>
      <c r="AB2" s="92"/>
      <c r="AC2" s="92" t="s">
        <v>254</v>
      </c>
    </row>
    <row r="3" spans="1:37" x14ac:dyDescent="0.3">
      <c r="I3" s="70"/>
      <c r="J3" s="71"/>
      <c r="K3" s="72"/>
      <c r="L3" s="73" t="s">
        <v>244</v>
      </c>
      <c r="M3" s="73"/>
      <c r="N3" s="73" t="s">
        <v>246</v>
      </c>
      <c r="O3" s="74"/>
      <c r="Q3" s="99"/>
      <c r="R3" s="68"/>
      <c r="S3" s="68"/>
      <c r="T3" s="68"/>
      <c r="U3" s="63" t="str">
        <f>C10</f>
        <v>Greater Dandenong</v>
      </c>
      <c r="V3" s="63"/>
      <c r="W3" s="63"/>
      <c r="X3" s="58"/>
      <c r="Y3" s="108">
        <v>10</v>
      </c>
      <c r="Z3" s="94"/>
      <c r="AA3" s="108">
        <v>34</v>
      </c>
      <c r="AB3" s="58"/>
      <c r="AC3" s="108">
        <v>1</v>
      </c>
      <c r="AD3" s="58"/>
      <c r="AE3" s="58"/>
      <c r="AF3" s="91"/>
      <c r="AG3" s="91"/>
      <c r="AH3" s="91"/>
      <c r="AI3" s="105"/>
      <c r="AJ3" s="58"/>
    </row>
    <row r="4" spans="1:37" x14ac:dyDescent="0.3">
      <c r="B4" s="62"/>
      <c r="C4" s="62" t="s">
        <v>261</v>
      </c>
      <c r="E4" s="59">
        <v>10</v>
      </c>
      <c r="I4" s="76">
        <v>10</v>
      </c>
      <c r="J4" s="121" t="str">
        <f>C10</f>
        <v>Greater Dandenong</v>
      </c>
      <c r="K4" s="121"/>
      <c r="L4" s="66">
        <f>(U6-U4)/U4*100</f>
        <v>-28.915878158226597</v>
      </c>
      <c r="M4" s="77"/>
      <c r="N4" s="67">
        <f>U6-U4</f>
        <v>-59.675942854657222</v>
      </c>
      <c r="O4" s="78" t="s">
        <v>245</v>
      </c>
      <c r="Q4" s="99"/>
      <c r="R4" s="68" t="s">
        <v>220</v>
      </c>
      <c r="S4" s="68"/>
      <c r="T4" s="68" t="str" cm="1">
        <f t="array" ref="T4">INDEX(B11:B43,I4)</f>
        <v>2001/02</v>
      </c>
      <c r="U4" s="69">
        <f>VLOOKUP($I$4,$A11:D$44,3)</f>
        <v>206.37776424465721</v>
      </c>
      <c r="V4" s="69"/>
      <c r="W4" s="63"/>
      <c r="X4" s="58"/>
      <c r="Y4" s="94"/>
      <c r="Z4" s="94"/>
      <c r="AA4" s="94"/>
      <c r="AB4" s="58"/>
      <c r="AC4" s="58"/>
      <c r="AD4" s="58"/>
      <c r="AE4" s="58"/>
      <c r="AF4" s="95"/>
      <c r="AG4" s="95"/>
      <c r="AH4" s="95"/>
      <c r="AJ4" s="58"/>
    </row>
    <row r="5" spans="1:37" x14ac:dyDescent="0.3">
      <c r="B5" s="62"/>
      <c r="C5" s="62"/>
      <c r="G5" s="60"/>
      <c r="H5" s="65"/>
      <c r="I5" s="75"/>
      <c r="J5" s="79"/>
      <c r="K5" s="80"/>
      <c r="L5" s="81"/>
      <c r="M5" s="80"/>
      <c r="N5" s="80"/>
      <c r="O5" s="82"/>
      <c r="Q5" s="99"/>
      <c r="R5" s="68" t="s">
        <v>219</v>
      </c>
      <c r="S5" s="68"/>
      <c r="T5" s="68"/>
      <c r="U5" s="69"/>
      <c r="V5" s="69"/>
      <c r="W5" s="63"/>
      <c r="X5" s="94"/>
      <c r="Y5" s="94"/>
      <c r="Z5" s="94"/>
      <c r="AA5" s="94"/>
      <c r="AB5" s="94"/>
      <c r="AC5" s="108">
        <v>2</v>
      </c>
      <c r="AD5" s="94"/>
      <c r="AE5" s="94"/>
      <c r="AF5" s="95"/>
      <c r="AG5" s="95"/>
      <c r="AH5" s="95"/>
      <c r="AJ5" s="58"/>
    </row>
    <row r="6" spans="1:37" x14ac:dyDescent="0.3">
      <c r="B6" s="62"/>
      <c r="C6" s="62" t="s">
        <v>262</v>
      </c>
      <c r="E6" s="59">
        <v>13</v>
      </c>
      <c r="I6" s="76">
        <v>34</v>
      </c>
      <c r="J6" s="79"/>
      <c r="K6" s="79"/>
      <c r="L6" s="79"/>
      <c r="M6" s="79"/>
      <c r="N6" s="79"/>
      <c r="O6" s="79"/>
      <c r="Q6" s="99"/>
      <c r="R6" s="68"/>
      <c r="S6" s="68"/>
      <c r="T6" s="68" t="e" cm="1">
        <f t="array" ref="T6">INDEX(B11:B43,I6)</f>
        <v>#REF!</v>
      </c>
      <c r="U6" s="69">
        <f>VLOOKUP($I$6,$A$11:$D$44,3)</f>
        <v>146.70182138999999</v>
      </c>
      <c r="V6" s="69"/>
      <c r="W6" s="63"/>
      <c r="X6" s="94"/>
      <c r="Y6" s="94"/>
      <c r="Z6" s="94"/>
      <c r="AA6" s="94"/>
      <c r="AB6" s="94"/>
      <c r="AC6" s="94"/>
      <c r="AD6" s="94"/>
      <c r="AE6" s="94"/>
      <c r="AF6" s="95"/>
      <c r="AG6" s="95"/>
      <c r="AH6" s="95"/>
      <c r="AJ6" s="58"/>
    </row>
    <row r="7" spans="1:37" x14ac:dyDescent="0.3">
      <c r="B7" s="62"/>
      <c r="C7" s="62"/>
      <c r="I7" s="75"/>
      <c r="J7" s="79"/>
      <c r="K7" s="79"/>
      <c r="L7" s="79"/>
      <c r="M7" s="79"/>
      <c r="N7" s="79"/>
      <c r="O7" s="83"/>
      <c r="Q7" s="99"/>
      <c r="R7" s="68" t="s">
        <v>220</v>
      </c>
      <c r="S7" s="68"/>
      <c r="T7" s="68"/>
      <c r="U7" s="63"/>
      <c r="V7" s="63"/>
      <c r="W7" s="63"/>
      <c r="X7" s="58"/>
      <c r="Y7" s="58"/>
      <c r="Z7" s="58"/>
      <c r="AA7" s="58" t="str" cm="1">
        <f t="array" ref="AA7">INDEX(B11:B43,Y3)</f>
        <v>2001/02</v>
      </c>
      <c r="AB7" s="58" t="str" cm="1">
        <f t="array" ref="AB7">INDEX(B11:B44,AA3)</f>
        <v>2025/26</v>
      </c>
      <c r="AC7" s="58" t="s">
        <v>267</v>
      </c>
      <c r="AD7" s="58" t="s">
        <v>268</v>
      </c>
      <c r="AE7" s="58" t="s">
        <v>269</v>
      </c>
      <c r="AF7" s="91" t="s">
        <v>270</v>
      </c>
      <c r="AG7" s="91"/>
      <c r="AH7" s="91"/>
      <c r="AI7" s="105"/>
      <c r="AJ7" s="94"/>
      <c r="AK7" s="94"/>
    </row>
    <row r="8" spans="1:37" x14ac:dyDescent="0.3">
      <c r="B8" s="62" t="s">
        <v>263</v>
      </c>
      <c r="C8" s="62"/>
      <c r="E8" s="61">
        <v>2</v>
      </c>
      <c r="G8" s="117" t="str">
        <f>CONCATENATE("EGM Losses for ",C10," and ",D10,": ",INDEX(R4:R5,E8))</f>
        <v>EGM Losses for Greater Dandenong and Kingston: Adjust for inflation</v>
      </c>
      <c r="H8" s="117"/>
      <c r="I8" s="117"/>
      <c r="J8" s="117"/>
      <c r="K8" s="117"/>
      <c r="L8" s="117"/>
      <c r="M8" s="117"/>
      <c r="N8" s="117"/>
      <c r="O8" s="117"/>
      <c r="R8" s="68" t="s">
        <v>260</v>
      </c>
      <c r="S8" s="58"/>
      <c r="T8" s="58"/>
      <c r="U8" s="63"/>
      <c r="V8" s="63"/>
      <c r="W8" s="63"/>
      <c r="X8" s="58"/>
      <c r="Y8" s="91">
        <v>1</v>
      </c>
      <c r="Z8" s="109" t="s">
        <v>174</v>
      </c>
      <c r="AA8" s="110">
        <f>VLOOKUP($AC$5*37-37+$Y8,Data!$A$5:$AL$73,2+$Y$3)</f>
        <v>124096467.01769729</v>
      </c>
      <c r="AB8" s="110">
        <f>VLOOKUP($AC$5*37-37+$Y8,Data!$A$5:$AL$73,2+$AA$3)</f>
        <v>60493595.329999976</v>
      </c>
      <c r="AC8" s="110">
        <f>AB8-AA8</f>
        <v>-63602871.687697314</v>
      </c>
      <c r="AD8" s="110">
        <f>(AB8-AA8)/AA8*100</f>
        <v>-51.252765865306195</v>
      </c>
      <c r="AE8" s="110">
        <f>IF($AC$3=1,AC8,AD8)</f>
        <v>-63602871.687697314</v>
      </c>
      <c r="AF8" s="91">
        <f>AE8+0.00001*Y8</f>
        <v>-63602871.687687315</v>
      </c>
      <c r="AG8" s="91">
        <f>RANK(AF8,AF$8:AF$38)</f>
        <v>25</v>
      </c>
      <c r="AH8" s="111" t="str">
        <f>VLOOKUP(MATCH(Y8,AG$8:AG$38,0),$Y$8:$AF$38,2)</f>
        <v>Melton</v>
      </c>
      <c r="AI8" s="112">
        <f>VLOOKUP(MATCH(Y8,AG$8:AG$38,0),$Y$8:$AF$38,8)</f>
        <v>55630729.385196261</v>
      </c>
      <c r="AJ8" s="94"/>
      <c r="AK8" s="94"/>
    </row>
    <row r="9" spans="1:37" x14ac:dyDescent="0.3">
      <c r="C9" s="120" t="s">
        <v>250</v>
      </c>
      <c r="D9" s="120"/>
      <c r="E9" s="62"/>
      <c r="F9" s="62"/>
      <c r="G9" s="118"/>
      <c r="H9" s="118"/>
      <c r="I9" s="118"/>
      <c r="J9" s="118"/>
      <c r="K9" s="118"/>
      <c r="L9" s="118"/>
      <c r="M9" s="118"/>
      <c r="N9" s="118"/>
      <c r="O9" s="118"/>
      <c r="R9" s="58"/>
      <c r="S9" s="58"/>
      <c r="T9" s="58"/>
      <c r="U9" s="63"/>
      <c r="V9" s="63"/>
      <c r="W9" s="63"/>
      <c r="X9" s="109" t="s">
        <v>251</v>
      </c>
      <c r="Y9" s="91">
        <v>2</v>
      </c>
      <c r="Z9" s="109" t="s">
        <v>191</v>
      </c>
      <c r="AA9" s="110">
        <f>VLOOKUP($AC$5*37-37+$Y9,Data!$A$5:$AL$73,2+$Y$3)</f>
        <v>38436028.19793015</v>
      </c>
      <c r="AB9" s="110">
        <f>VLOOKUP($AC$5*37-37+$Y9,Data!$A$5:$AL$73,2+$AA$3)</f>
        <v>13170222.589999991</v>
      </c>
      <c r="AC9" s="110">
        <f t="shared" ref="AC9:AC38" si="0">AB9-AA9</f>
        <v>-25265805.607930161</v>
      </c>
      <c r="AD9" s="110">
        <f t="shared" ref="AD9:AD38" si="1">(AB9-AA9)/AA9*100</f>
        <v>-65.734694224443217</v>
      </c>
      <c r="AE9" s="110">
        <f t="shared" ref="AE9:AE38" si="2">IF($AC$3=1,AC9,AD9)</f>
        <v>-25265805.607930161</v>
      </c>
      <c r="AF9" s="91">
        <f t="shared" ref="AF9:AF38" si="3">AE9+0.00001*Y9</f>
        <v>-25265805.60791016</v>
      </c>
      <c r="AG9" s="91">
        <f t="shared" ref="AG9:AG38" si="4">RANK(AF9,AF$8:AF$38)</f>
        <v>10</v>
      </c>
      <c r="AH9" s="111" t="str">
        <f t="shared" ref="AH9:AH38" si="5">VLOOKUP(MATCH(Y9,AG$8:AG$38,0),$Y$8:$AF$38,2)</f>
        <v>Wyndham</v>
      </c>
      <c r="AI9" s="112">
        <f t="shared" ref="AI9:AI38" si="6">VLOOKUP(MATCH(Y9,AG$8:AG$38,0),$Y$8:$AF$38,8)</f>
        <v>32070673.225891404</v>
      </c>
      <c r="AJ9" s="94"/>
      <c r="AK9" s="94"/>
    </row>
    <row r="10" spans="1:37" ht="28" x14ac:dyDescent="0.3">
      <c r="C10" s="97" t="str">
        <f>INDEX(Data!B5:B36,E4)</f>
        <v>Greater Dandenong</v>
      </c>
      <c r="D10" s="98" t="str">
        <f>INDEX(Data!B5:B36,E6)</f>
        <v>Kingston</v>
      </c>
      <c r="E10" s="62"/>
      <c r="F10" s="62"/>
      <c r="R10" s="58"/>
      <c r="S10" s="58"/>
      <c r="T10" s="58"/>
      <c r="V10" s="58"/>
      <c r="W10" s="58"/>
      <c r="X10" s="109" t="s">
        <v>244</v>
      </c>
      <c r="Y10" s="91">
        <v>3</v>
      </c>
      <c r="Z10" s="109" t="s">
        <v>171</v>
      </c>
      <c r="AA10" s="110">
        <f>VLOOKUP($AC$5*37-37+$Y10,Data!$A$5:$AL$73,2+$Y$3)</f>
        <v>41895082.282535583</v>
      </c>
      <c r="AB10" s="110">
        <f>VLOOKUP($AC$5*37-37+$Y10,Data!$A$5:$AL$73,2+$AA$3)</f>
        <v>20449553.909999989</v>
      </c>
      <c r="AC10" s="110">
        <f t="shared" si="0"/>
        <v>-21445528.372535594</v>
      </c>
      <c r="AD10" s="110">
        <f t="shared" si="1"/>
        <v>-51.188653188241609</v>
      </c>
      <c r="AE10" s="110">
        <f t="shared" si="2"/>
        <v>-21445528.372535594</v>
      </c>
      <c r="AF10" s="91">
        <f t="shared" si="3"/>
        <v>-21445528.372505594</v>
      </c>
      <c r="AG10" s="91">
        <f t="shared" si="4"/>
        <v>8</v>
      </c>
      <c r="AH10" s="111" t="str">
        <f t="shared" si="5"/>
        <v>Cardinia</v>
      </c>
      <c r="AI10" s="112">
        <f t="shared" si="6"/>
        <v>16208835.706039637</v>
      </c>
      <c r="AJ10" s="94"/>
      <c r="AK10" s="94"/>
    </row>
    <row r="11" spans="1:37" x14ac:dyDescent="0.3">
      <c r="A11" s="63">
        <v>1</v>
      </c>
      <c r="B11" s="64" t="s">
        <v>209</v>
      </c>
      <c r="C11" s="86">
        <f>VLOOKUP($E$4+$E$8*37-37,Data!$A$5:$AL$73,2+$A11)/1000000</f>
        <v>31.646599530546624</v>
      </c>
      <c r="D11" s="87">
        <f>VLOOKUP($E$6+$E$8*37-37,Data!$A$5:$AL$73,2+$A11)/1000000</f>
        <v>28.03045904823151</v>
      </c>
      <c r="E11" s="100"/>
      <c r="F11" s="100"/>
      <c r="G11" s="94"/>
      <c r="H11" s="94"/>
      <c r="I11" s="94"/>
      <c r="J11" s="94"/>
      <c r="K11" s="94"/>
      <c r="R11" s="58"/>
      <c r="S11" s="58"/>
      <c r="T11" s="58"/>
      <c r="V11" s="58"/>
      <c r="W11" s="58"/>
      <c r="X11" s="58"/>
      <c r="Y11" s="91">
        <v>4</v>
      </c>
      <c r="Z11" s="109" t="s">
        <v>184</v>
      </c>
      <c r="AA11" s="110">
        <f>VLOOKUP($AC$5*37-37+$Y11,Data!$A$5:$AL$73,2+$Y$3)</f>
        <v>207675106.3180854</v>
      </c>
      <c r="AB11" s="110">
        <f>VLOOKUP($AC$5*37-37+$Y11,Data!$A$5:$AL$73,2+$AA$3)</f>
        <v>185351883.12999991</v>
      </c>
      <c r="AC11" s="110">
        <f t="shared" si="0"/>
        <v>-22323223.188085496</v>
      </c>
      <c r="AD11" s="110">
        <f t="shared" si="1"/>
        <v>-10.749108828621063</v>
      </c>
      <c r="AE11" s="110">
        <f t="shared" si="2"/>
        <v>-22323223.188085496</v>
      </c>
      <c r="AF11" s="91">
        <f t="shared" si="3"/>
        <v>-22323223.188045498</v>
      </c>
      <c r="AG11" s="91">
        <f t="shared" si="4"/>
        <v>9</v>
      </c>
      <c r="AH11" s="111" t="str">
        <f t="shared" si="5"/>
        <v>Hume</v>
      </c>
      <c r="AI11" s="112">
        <f t="shared" si="6"/>
        <v>-2628433.8409797391</v>
      </c>
      <c r="AJ11" s="94"/>
      <c r="AK11" s="94"/>
    </row>
    <row r="12" spans="1:37" x14ac:dyDescent="0.3">
      <c r="A12" s="63">
        <v>2</v>
      </c>
      <c r="B12" s="64" t="s">
        <v>210</v>
      </c>
      <c r="C12" s="86">
        <f>VLOOKUP($E$4+$E$8*37-37,Data!$A$5:$AL$73,2+$A12)/1000000</f>
        <v>81.895896543443925</v>
      </c>
      <c r="D12" s="87">
        <f>VLOOKUP($E$6+$E$8*37-37,Data!$A$5:$AL$73,2+$A12)/1000000</f>
        <v>49.25875910268563</v>
      </c>
      <c r="E12" s="100"/>
      <c r="F12" s="100"/>
      <c r="G12" s="94"/>
      <c r="H12" s="94"/>
      <c r="I12" s="94"/>
      <c r="J12" s="94"/>
      <c r="K12" s="94"/>
      <c r="R12" s="58"/>
      <c r="S12" s="58"/>
      <c r="T12" s="58"/>
      <c r="V12" s="58"/>
      <c r="W12" s="58"/>
      <c r="X12" s="58"/>
      <c r="Y12" s="91">
        <v>5</v>
      </c>
      <c r="Z12" s="109" t="s">
        <v>193</v>
      </c>
      <c r="AA12" s="110">
        <f>VLOOKUP($AC$5*37-37+$Y12,Data!$A$5:$AL$73,2+$Y$3)</f>
        <v>24940786.064010352</v>
      </c>
      <c r="AB12" s="110">
        <f>VLOOKUP($AC$5*37-37+$Y12,Data!$A$5:$AL$73,2+$AA$3)</f>
        <v>41149621.769999988</v>
      </c>
      <c r="AC12" s="110">
        <f t="shared" si="0"/>
        <v>16208835.705989636</v>
      </c>
      <c r="AD12" s="110">
        <f t="shared" si="1"/>
        <v>64.98927365155923</v>
      </c>
      <c r="AE12" s="110">
        <f t="shared" si="2"/>
        <v>16208835.705989636</v>
      </c>
      <c r="AF12" s="91">
        <f t="shared" si="3"/>
        <v>16208835.706039637</v>
      </c>
      <c r="AG12" s="91">
        <f t="shared" si="4"/>
        <v>3</v>
      </c>
      <c r="AH12" s="111" t="str">
        <f t="shared" si="5"/>
        <v>Whittlesea</v>
      </c>
      <c r="AI12" s="112">
        <f t="shared" si="6"/>
        <v>-2965683.0891897311</v>
      </c>
      <c r="AJ12" s="94"/>
      <c r="AK12" s="94"/>
    </row>
    <row r="13" spans="1:37" x14ac:dyDescent="0.3">
      <c r="A13" s="63">
        <v>3</v>
      </c>
      <c r="B13" s="64" t="s">
        <v>211</v>
      </c>
      <c r="C13" s="86">
        <f>VLOOKUP($E$4+$E$8*37-37,Data!$A$5:$AL$73,2+$A13)/1000000</f>
        <v>105.9403719268293</v>
      </c>
      <c r="D13" s="87">
        <f>VLOOKUP($E$6+$E$8*37-37,Data!$A$5:$AL$73,2+$A13)/1000000</f>
        <v>62.710470042682935</v>
      </c>
      <c r="E13" s="100"/>
      <c r="F13" s="100"/>
      <c r="G13" s="94"/>
      <c r="H13" s="94"/>
      <c r="I13" s="94"/>
      <c r="J13" s="94"/>
      <c r="K13" s="94"/>
      <c r="R13" s="58"/>
      <c r="S13" s="58"/>
      <c r="T13" s="58"/>
      <c r="V13" s="58"/>
      <c r="W13" s="58"/>
      <c r="X13" s="58"/>
      <c r="Y13" s="91">
        <v>6</v>
      </c>
      <c r="Z13" s="109" t="s">
        <v>182</v>
      </c>
      <c r="AA13" s="110">
        <f>VLOOKUP($AC$5*37-37+$Y13,Data!$A$5:$AL$73,2+$Y$3)</f>
        <v>182507538.44755501</v>
      </c>
      <c r="AB13" s="110">
        <f>VLOOKUP($AC$5*37-37+$Y13,Data!$A$5:$AL$73,2+$AA$3)</f>
        <v>175015573.37999991</v>
      </c>
      <c r="AC13" s="110">
        <f>AB13-AA13</f>
        <v>-7491965.0675550997</v>
      </c>
      <c r="AD13" s="110">
        <f t="shared" si="1"/>
        <v>-4.1050167742566837</v>
      </c>
      <c r="AE13" s="110">
        <f t="shared" si="2"/>
        <v>-7491965.0675550997</v>
      </c>
      <c r="AF13" s="91">
        <f t="shared" si="3"/>
        <v>-7491965.0674950993</v>
      </c>
      <c r="AG13" s="91">
        <f t="shared" si="4"/>
        <v>6</v>
      </c>
      <c r="AH13" s="111" t="str">
        <f t="shared" si="5"/>
        <v>Casey</v>
      </c>
      <c r="AI13" s="112">
        <f t="shared" si="6"/>
        <v>-7491965.0674950993</v>
      </c>
      <c r="AJ13" s="94"/>
      <c r="AK13" s="94"/>
    </row>
    <row r="14" spans="1:37" x14ac:dyDescent="0.3">
      <c r="A14" s="63">
        <v>4</v>
      </c>
      <c r="B14" s="64" t="s">
        <v>212</v>
      </c>
      <c r="C14" s="86">
        <f>VLOOKUP($E$4+$E$8*37-37,Data!$A$5:$AL$73,2+$A14)/1000000</f>
        <v>131.1584792332838</v>
      </c>
      <c r="D14" s="87">
        <f>VLOOKUP($E$6+$E$8*37-37,Data!$A$5:$AL$73,2+$A14)/1000000</f>
        <v>83.35967828826152</v>
      </c>
      <c r="E14" s="100"/>
      <c r="F14" s="100"/>
      <c r="G14" s="94"/>
      <c r="H14" s="94"/>
      <c r="I14" s="94"/>
      <c r="J14" s="94"/>
      <c r="K14" s="94"/>
      <c r="X14" s="58"/>
      <c r="Y14" s="91">
        <v>7</v>
      </c>
      <c r="Z14" s="109" t="s">
        <v>170</v>
      </c>
      <c r="AA14" s="110">
        <f>VLOOKUP($AC$5*37-37+$Y14,Data!$A$5:$AL$73,2+$Y$3)</f>
        <v>178321289.7550841</v>
      </c>
      <c r="AB14" s="110">
        <f>VLOOKUP($AC$5*37-37+$Y14,Data!$A$5:$AL$73,2+$AA$3)</f>
        <v>86406073.549999982</v>
      </c>
      <c r="AC14" s="110">
        <f t="shared" si="0"/>
        <v>-91915216.205084115</v>
      </c>
      <c r="AD14" s="110">
        <f t="shared" si="1"/>
        <v>-51.544723757508336</v>
      </c>
      <c r="AE14" s="110">
        <f t="shared" si="2"/>
        <v>-91915216.205084115</v>
      </c>
      <c r="AF14" s="91">
        <f t="shared" si="3"/>
        <v>-91915216.20501411</v>
      </c>
      <c r="AG14" s="91">
        <f t="shared" si="4"/>
        <v>29</v>
      </c>
      <c r="AH14" s="111" t="str">
        <f t="shared" si="5"/>
        <v>Nillumbik</v>
      </c>
      <c r="AI14" s="112">
        <f t="shared" si="6"/>
        <v>-12543490.466098944</v>
      </c>
      <c r="AJ14" s="94"/>
      <c r="AK14" s="94"/>
    </row>
    <row r="15" spans="1:37" x14ac:dyDescent="0.3">
      <c r="A15" s="63">
        <v>5</v>
      </c>
      <c r="B15" s="64" t="s">
        <v>213</v>
      </c>
      <c r="C15" s="86">
        <f>VLOOKUP($E$4+$E$8*37-37,Data!$A$5:$AL$73,2+$A15)/1000000</f>
        <v>140.05310888330871</v>
      </c>
      <c r="D15" s="87">
        <f>VLOOKUP($E$6+$E$8*37-37,Data!$A$5:$AL$73,2+$A15)/1000000</f>
        <v>103.24590145819793</v>
      </c>
      <c r="E15" s="100"/>
      <c r="F15" s="100"/>
      <c r="G15" s="94"/>
      <c r="H15" s="94"/>
      <c r="I15" s="94"/>
      <c r="J15" s="94"/>
      <c r="K15" s="94"/>
      <c r="X15" s="58"/>
      <c r="Y15" s="91">
        <v>8</v>
      </c>
      <c r="Z15" s="109" t="s">
        <v>181</v>
      </c>
      <c r="AA15" s="110">
        <f>VLOOKUP($AC$5*37-37+$Y15,Data!$A$5:$AL$73,2+$Y$3)</f>
        <v>126441984.36915913</v>
      </c>
      <c r="AB15" s="110">
        <f>VLOOKUP($AC$5*37-37+$Y15,Data!$A$5:$AL$73,2+$AA$3)</f>
        <v>70746158.650000006</v>
      </c>
      <c r="AC15" s="110">
        <f t="shared" si="0"/>
        <v>-55695825.719159126</v>
      </c>
      <c r="AD15" s="110">
        <f t="shared" si="1"/>
        <v>-44.048522329853654</v>
      </c>
      <c r="AE15" s="110">
        <f t="shared" si="2"/>
        <v>-55695825.719159126</v>
      </c>
      <c r="AF15" s="91">
        <f t="shared" si="3"/>
        <v>-55695825.719079129</v>
      </c>
      <c r="AG15" s="91">
        <f t="shared" si="4"/>
        <v>19</v>
      </c>
      <c r="AH15" s="111" t="str">
        <f t="shared" si="5"/>
        <v>Boroondara</v>
      </c>
      <c r="AI15" s="112">
        <f t="shared" si="6"/>
        <v>-21445528.372505594</v>
      </c>
      <c r="AJ15" s="94"/>
      <c r="AK15" s="94"/>
    </row>
    <row r="16" spans="1:37" x14ac:dyDescent="0.3">
      <c r="A16" s="63">
        <v>6</v>
      </c>
      <c r="B16" s="64" t="s">
        <v>214</v>
      </c>
      <c r="C16" s="86">
        <f>VLOOKUP($E$4+$E$8*37-37,Data!$A$5:$AL$73,2+$A16)/1000000</f>
        <v>162.24629831764707</v>
      </c>
      <c r="D16" s="87">
        <f>VLOOKUP($E$6+$E$8*37-37,Data!$A$5:$AL$73,2+$A16)/1000000</f>
        <v>125.31163234117648</v>
      </c>
      <c r="E16" s="100"/>
      <c r="F16" s="100"/>
      <c r="G16" s="94"/>
      <c r="H16" s="94"/>
      <c r="I16" s="94"/>
      <c r="J16" s="94"/>
      <c r="K16" s="94"/>
      <c r="X16" s="58"/>
      <c r="Y16" s="91">
        <v>9</v>
      </c>
      <c r="Z16" s="109" t="s">
        <v>190</v>
      </c>
      <c r="AA16" s="110">
        <f>VLOOKUP($AC$5*37-37+$Y16,Data!$A$5:$AL$73,2+$Y$3)</f>
        <v>153009712.19420442</v>
      </c>
      <c r="AB16" s="110">
        <f>VLOOKUP($AC$5*37-37+$Y16,Data!$A$5:$AL$73,2+$AA$3)</f>
        <v>81509143.899999991</v>
      </c>
      <c r="AC16" s="110">
        <f t="shared" si="0"/>
        <v>-71500568.294204429</v>
      </c>
      <c r="AD16" s="110">
        <f t="shared" si="1"/>
        <v>-46.729431268685616</v>
      </c>
      <c r="AE16" s="110">
        <f t="shared" si="2"/>
        <v>-71500568.294204429</v>
      </c>
      <c r="AF16" s="91">
        <f t="shared" si="3"/>
        <v>-71500568.294114426</v>
      </c>
      <c r="AG16" s="91">
        <f t="shared" si="4"/>
        <v>27</v>
      </c>
      <c r="AH16" s="111" t="str">
        <f t="shared" si="5"/>
        <v>Brimbank</v>
      </c>
      <c r="AI16" s="112">
        <f t="shared" si="6"/>
        <v>-22323223.188045498</v>
      </c>
      <c r="AJ16" s="94"/>
      <c r="AK16" s="94"/>
    </row>
    <row r="17" spans="1:37" x14ac:dyDescent="0.3">
      <c r="A17" s="63">
        <v>7</v>
      </c>
      <c r="B17" s="64" t="s">
        <v>215</v>
      </c>
      <c r="C17" s="86">
        <f>VLOOKUP($E$4+$E$8*37-37,Data!$A$5:$AL$73,2+$A17)/1000000</f>
        <v>180.16428894460643</v>
      </c>
      <c r="D17" s="87">
        <f>VLOOKUP($E$6+$E$8*37-37,Data!$A$5:$AL$73,2+$A17)/1000000</f>
        <v>147.52841337026243</v>
      </c>
      <c r="E17" s="100"/>
      <c r="F17" s="100"/>
      <c r="G17" s="94"/>
      <c r="H17" s="94"/>
      <c r="I17" s="94"/>
      <c r="J17" s="94"/>
      <c r="K17" s="94"/>
      <c r="X17" s="58"/>
      <c r="Y17" s="91">
        <v>10</v>
      </c>
      <c r="Z17" s="109" t="s">
        <v>180</v>
      </c>
      <c r="AA17" s="110">
        <f>VLOOKUP($AC$5*37-37+$Y17,Data!$A$5:$AL$73,2+$Y$3)</f>
        <v>206377764.24465722</v>
      </c>
      <c r="AB17" s="110">
        <f>VLOOKUP($AC$5*37-37+$Y17,Data!$A$5:$AL$73,2+$AA$3)</f>
        <v>146701821.38999999</v>
      </c>
      <c r="AC17" s="110">
        <f t="shared" si="0"/>
        <v>-59675942.854657233</v>
      </c>
      <c r="AD17" s="110">
        <f t="shared" si="1"/>
        <v>-28.915878158226604</v>
      </c>
      <c r="AE17" s="110">
        <f t="shared" si="2"/>
        <v>-59675942.854657233</v>
      </c>
      <c r="AF17" s="91">
        <f t="shared" si="3"/>
        <v>-59675942.854557231</v>
      </c>
      <c r="AG17" s="91">
        <f t="shared" si="4"/>
        <v>21</v>
      </c>
      <c r="AH17" s="111" t="str">
        <f t="shared" si="5"/>
        <v>Bayside</v>
      </c>
      <c r="AI17" s="112">
        <f t="shared" si="6"/>
        <v>-25265805.60791016</v>
      </c>
      <c r="AJ17" s="94"/>
      <c r="AK17" s="94"/>
    </row>
    <row r="18" spans="1:37" x14ac:dyDescent="0.3">
      <c r="A18" s="63">
        <v>8</v>
      </c>
      <c r="B18" s="64" t="s">
        <v>216</v>
      </c>
      <c r="C18" s="86">
        <f>VLOOKUP($E$4+$E$8*37-37,Data!$A$5:$AL$73,2+$A18)/1000000</f>
        <v>189.67029086042311</v>
      </c>
      <c r="D18" s="87">
        <f>VLOOKUP($E$6+$E$8*37-37,Data!$A$5:$AL$73,2+$A18)/1000000</f>
        <v>162.27270598550069</v>
      </c>
      <c r="E18" s="100"/>
      <c r="F18" s="100"/>
      <c r="G18" s="94"/>
      <c r="H18" s="94"/>
      <c r="I18" s="94"/>
      <c r="J18" s="94"/>
      <c r="K18" s="94"/>
      <c r="X18" s="58"/>
      <c r="Y18" s="91">
        <v>11</v>
      </c>
      <c r="Z18" s="109" t="s">
        <v>185</v>
      </c>
      <c r="AA18" s="110">
        <f>VLOOKUP($AC$5*37-37+$Y18,Data!$A$5:$AL$73,2+$Y$3)</f>
        <v>91030287.984683067</v>
      </c>
      <c r="AB18" s="110">
        <f>VLOOKUP($AC$5*37-37+$Y18,Data!$A$5:$AL$73,2+$AA$3)</f>
        <v>50770966.00999999</v>
      </c>
      <c r="AC18" s="110">
        <f t="shared" si="0"/>
        <v>-40259321.974683076</v>
      </c>
      <c r="AD18" s="110">
        <f t="shared" si="1"/>
        <v>-44.226293100882188</v>
      </c>
      <c r="AE18" s="110">
        <f t="shared" si="2"/>
        <v>-40259321.974683076</v>
      </c>
      <c r="AF18" s="91">
        <f t="shared" si="3"/>
        <v>-40259321.974573076</v>
      </c>
      <c r="AG18" s="91">
        <f t="shared" si="4"/>
        <v>15</v>
      </c>
      <c r="AH18" s="111" t="str">
        <f t="shared" si="5"/>
        <v>Stonnington</v>
      </c>
      <c r="AI18" s="112">
        <f t="shared" si="6"/>
        <v>-30277268.813375194</v>
      </c>
      <c r="AJ18" s="94"/>
      <c r="AK18" s="94"/>
    </row>
    <row r="19" spans="1:37" x14ac:dyDescent="0.3">
      <c r="A19" s="63">
        <v>9</v>
      </c>
      <c r="B19" s="64" t="s">
        <v>207</v>
      </c>
      <c r="C19" s="86">
        <f>VLOOKUP($E$4+$E$8*37-37,Data!$A$5:$AL$73,2+$A19)/1000000</f>
        <v>196.27264664181095</v>
      </c>
      <c r="D19" s="87">
        <f>VLOOKUP($E$6+$E$8*37-37,Data!$A$5:$AL$73,2+$A19)/1000000</f>
        <v>163.92749656990679</v>
      </c>
      <c r="E19" s="100"/>
      <c r="F19" s="100"/>
      <c r="G19" s="94"/>
      <c r="H19" s="94"/>
      <c r="I19" s="94"/>
      <c r="J19" s="94"/>
      <c r="K19" s="94"/>
      <c r="X19" s="58"/>
      <c r="Y19" s="91">
        <v>12</v>
      </c>
      <c r="Z19" s="109" t="s">
        <v>183</v>
      </c>
      <c r="AA19" s="110">
        <f>VLOOKUP($AC$5*37-37+$Y19,Data!$A$5:$AL$73,2+$Y$3)</f>
        <v>159791598.39109963</v>
      </c>
      <c r="AB19" s="110">
        <f>VLOOKUP($AC$5*37-37+$Y19,Data!$A$5:$AL$73,2+$AA$3)</f>
        <v>157163164.54999989</v>
      </c>
      <c r="AC19" s="110">
        <f t="shared" si="0"/>
        <v>-2628433.8410997391</v>
      </c>
      <c r="AD19" s="110">
        <f t="shared" si="1"/>
        <v>-1.6449136672796076</v>
      </c>
      <c r="AE19" s="110">
        <f t="shared" si="2"/>
        <v>-2628433.8410997391</v>
      </c>
      <c r="AF19" s="91">
        <f t="shared" si="3"/>
        <v>-2628433.8409797391</v>
      </c>
      <c r="AG19" s="91">
        <f t="shared" si="4"/>
        <v>4</v>
      </c>
      <c r="AH19" s="111" t="str">
        <f t="shared" si="5"/>
        <v>Yarra Ranges</v>
      </c>
      <c r="AI19" s="112">
        <f t="shared" si="6"/>
        <v>-31169013.52445069</v>
      </c>
      <c r="AJ19" s="94"/>
      <c r="AK19" s="94"/>
    </row>
    <row r="20" spans="1:37" x14ac:dyDescent="0.3">
      <c r="A20" s="63">
        <v>10</v>
      </c>
      <c r="B20" s="64" t="s">
        <v>208</v>
      </c>
      <c r="C20" s="86">
        <f>VLOOKUP($E$4+$E$8*37-37,Data!$A$5:$AL$73,2+$A20)/1000000</f>
        <v>206.37776424465721</v>
      </c>
      <c r="D20" s="87">
        <f>VLOOKUP($E$6+$E$8*37-37,Data!$A$5:$AL$73,2+$A20)/1000000</f>
        <v>173.9620681321087</v>
      </c>
      <c r="E20" s="100"/>
      <c r="F20" s="100"/>
      <c r="G20" s="94"/>
      <c r="H20" s="94"/>
      <c r="I20" s="94"/>
      <c r="J20" s="94"/>
      <c r="K20" s="94"/>
      <c r="X20" s="58"/>
      <c r="Y20" s="91">
        <v>13</v>
      </c>
      <c r="Z20" s="109" t="s">
        <v>179</v>
      </c>
      <c r="AA20" s="110">
        <f>VLOOKUP($AC$5*37-37+$Y20,Data!$A$5:$AL$73,2+$Y$3)</f>
        <v>173962068.13210869</v>
      </c>
      <c r="AB20" s="110">
        <f>VLOOKUP($AC$5*37-37+$Y20,Data!$A$5:$AL$73,2+$AA$3)</f>
        <v>92196965.329999954</v>
      </c>
      <c r="AC20" s="110">
        <f t="shared" si="0"/>
        <v>-81765102.802108735</v>
      </c>
      <c r="AD20" s="110">
        <f t="shared" si="1"/>
        <v>-47.001684723600448</v>
      </c>
      <c r="AE20" s="110">
        <f t="shared" si="2"/>
        <v>-81765102.802108735</v>
      </c>
      <c r="AF20" s="91">
        <f t="shared" si="3"/>
        <v>-81765102.801978737</v>
      </c>
      <c r="AG20" s="91">
        <f t="shared" si="4"/>
        <v>28</v>
      </c>
      <c r="AH20" s="111" t="str">
        <f t="shared" si="5"/>
        <v>Port Phillip</v>
      </c>
      <c r="AI20" s="112">
        <f t="shared" si="6"/>
        <v>-34569719.9887539</v>
      </c>
      <c r="AJ20" s="94"/>
      <c r="AK20" s="94"/>
    </row>
    <row r="21" spans="1:37" x14ac:dyDescent="0.3">
      <c r="A21" s="63">
        <v>11</v>
      </c>
      <c r="B21" s="64" t="s">
        <v>204</v>
      </c>
      <c r="C21" s="86">
        <f>VLOOKUP($E$4+$E$8*37-37,Data!$A$5:$AL$73,2+$A21)/1000000</f>
        <v>178.12868845185935</v>
      </c>
      <c r="D21" s="87">
        <f>VLOOKUP($E$6+$E$8*37-37,Data!$A$5:$AL$73,2+$A21)/1000000</f>
        <v>150.11243343291463</v>
      </c>
      <c r="E21" s="100"/>
      <c r="F21" s="100"/>
      <c r="G21" s="94"/>
      <c r="H21" s="94"/>
      <c r="I21" s="94"/>
      <c r="J21" s="94"/>
      <c r="K21" s="94"/>
      <c r="X21" s="58"/>
      <c r="Y21" s="91">
        <v>14</v>
      </c>
      <c r="Z21" s="109" t="s">
        <v>176</v>
      </c>
      <c r="AA21" s="110">
        <f>VLOOKUP($AC$5*37-37+$Y21,Data!$A$5:$AL$73,2+$Y$3)</f>
        <v>177704738.20067272</v>
      </c>
      <c r="AB21" s="110">
        <f>VLOOKUP($AC$5*37-37+$Y21,Data!$A$5:$AL$73,2+$AA$3)</f>
        <v>84028449.799999997</v>
      </c>
      <c r="AC21" s="110">
        <f t="shared" si="0"/>
        <v>-93676288.400672719</v>
      </c>
      <c r="AD21" s="110">
        <f t="shared" si="1"/>
        <v>-52.714569881017447</v>
      </c>
      <c r="AE21" s="110">
        <f t="shared" si="2"/>
        <v>-93676288.400672719</v>
      </c>
      <c r="AF21" s="91">
        <f t="shared" si="3"/>
        <v>-93676288.400532722</v>
      </c>
      <c r="AG21" s="91">
        <f t="shared" si="4"/>
        <v>30</v>
      </c>
      <c r="AH21" s="111" t="str">
        <f t="shared" si="5"/>
        <v>Yarra</v>
      </c>
      <c r="AI21" s="112">
        <f t="shared" si="6"/>
        <v>-39116148.743516319</v>
      </c>
      <c r="AJ21" s="94"/>
      <c r="AK21" s="94"/>
    </row>
    <row r="22" spans="1:37" x14ac:dyDescent="0.3">
      <c r="A22" s="63">
        <v>12</v>
      </c>
      <c r="B22" s="64" t="s">
        <v>203</v>
      </c>
      <c r="C22" s="86">
        <f>VLOOKUP($E$4+$E$8*37-37,Data!$A$5:$AL$73,2+$A22)/1000000</f>
        <v>171.4776897119803</v>
      </c>
      <c r="D22" s="87">
        <f>VLOOKUP($E$6+$E$8*37-37,Data!$A$5:$AL$73,2+$A22)/1000000</f>
        <v>141.50163458435426</v>
      </c>
      <c r="E22" s="100"/>
      <c r="F22" s="100"/>
      <c r="G22" s="94"/>
      <c r="H22" s="94"/>
      <c r="I22" s="94"/>
      <c r="J22" s="94"/>
      <c r="K22" s="94"/>
      <c r="X22" s="58"/>
      <c r="Y22" s="91">
        <v>15</v>
      </c>
      <c r="Z22" s="109" t="s">
        <v>173</v>
      </c>
      <c r="AA22" s="110">
        <f>VLOOKUP($AC$5*37-37+$Y22,Data!$A$5:$AL$73,2+$Y$3)</f>
        <v>123738117.30877103</v>
      </c>
      <c r="AB22" s="110">
        <f>VLOOKUP($AC$5*37-37+$Y22,Data!$A$5:$AL$73,2+$AA$3)</f>
        <v>62129780.219999999</v>
      </c>
      <c r="AC22" s="110">
        <f t="shared" si="0"/>
        <v>-61608337.08877103</v>
      </c>
      <c r="AD22" s="110">
        <f t="shared" si="1"/>
        <v>-49.789295674376646</v>
      </c>
      <c r="AE22" s="110">
        <f>IF($AC$3=1,AC22,AD22)</f>
        <v>-61608337.08877103</v>
      </c>
      <c r="AF22" s="91">
        <f t="shared" si="3"/>
        <v>-61608337.088621028</v>
      </c>
      <c r="AG22" s="91">
        <f t="shared" si="4"/>
        <v>23</v>
      </c>
      <c r="AH22" s="111" t="str">
        <f t="shared" si="5"/>
        <v>Hobsons Bay</v>
      </c>
      <c r="AI22" s="112">
        <f t="shared" si="6"/>
        <v>-40259321.974573076</v>
      </c>
      <c r="AJ22" s="94"/>
      <c r="AK22" s="94"/>
    </row>
    <row r="23" spans="1:37" x14ac:dyDescent="0.3">
      <c r="A23" s="63">
        <v>13</v>
      </c>
      <c r="B23" s="64" t="s">
        <v>202</v>
      </c>
      <c r="C23" s="86">
        <f>VLOOKUP($E$4+$E$8*37-37,Data!$A$5:$AL$73,2+$A23)/1000000</f>
        <v>179.45863624380723</v>
      </c>
      <c r="D23" s="87">
        <f>VLOOKUP($E$6+$E$8*37-37,Data!$A$5:$AL$73,2+$A23)/1000000</f>
        <v>144.33501050091567</v>
      </c>
      <c r="E23" s="100"/>
      <c r="F23" s="100"/>
      <c r="G23" s="94"/>
      <c r="H23" s="94"/>
      <c r="I23" s="94"/>
      <c r="J23" s="94"/>
      <c r="K23" s="94"/>
      <c r="X23" s="58"/>
      <c r="Y23" s="91">
        <v>16</v>
      </c>
      <c r="Z23" s="109" t="s">
        <v>188</v>
      </c>
      <c r="AA23" s="110">
        <f>VLOOKUP($AC$5*37-37+$Y23,Data!$A$5:$AL$73,2+$Y$3)</f>
        <v>118611644.0509185</v>
      </c>
      <c r="AB23" s="110">
        <f>VLOOKUP($AC$5*37-37+$Y23,Data!$A$5:$AL$73,2+$AA$3)</f>
        <v>68566367.760000005</v>
      </c>
      <c r="AC23" s="110">
        <f t="shared" si="0"/>
        <v>-50045276.290918499</v>
      </c>
      <c r="AD23" s="110">
        <f t="shared" si="1"/>
        <v>-42.19254921501188</v>
      </c>
      <c r="AE23" s="110">
        <f t="shared" si="2"/>
        <v>-50045276.290918499</v>
      </c>
      <c r="AF23" s="91">
        <f t="shared" si="3"/>
        <v>-50045276.290758498</v>
      </c>
      <c r="AG23" s="91">
        <f t="shared" si="4"/>
        <v>18</v>
      </c>
      <c r="AH23" s="111" t="str">
        <f t="shared" si="5"/>
        <v>Whitehorse</v>
      </c>
      <c r="AI23" s="112">
        <f t="shared" si="6"/>
        <v>-40758160.792162098</v>
      </c>
      <c r="AJ23" s="94"/>
      <c r="AK23" s="94"/>
    </row>
    <row r="24" spans="1:37" x14ac:dyDescent="0.3">
      <c r="A24" s="63">
        <v>14</v>
      </c>
      <c r="B24" s="64" t="s">
        <v>201</v>
      </c>
      <c r="C24" s="86">
        <f>VLOOKUP($E$4+$E$8*37-37,Data!$A$5:$AL$73,2+$A24)/1000000</f>
        <v>177.42355317549885</v>
      </c>
      <c r="D24" s="87">
        <f>VLOOKUP($E$6+$E$8*37-37,Data!$A$5:$AL$73,2+$A24)/1000000</f>
        <v>142.94333880027841</v>
      </c>
      <c r="E24" s="100"/>
      <c r="F24" s="100"/>
      <c r="G24" s="94"/>
      <c r="H24" s="94"/>
      <c r="I24" s="94"/>
      <c r="J24" s="94"/>
      <c r="K24" s="94"/>
      <c r="X24" s="58"/>
      <c r="Y24" s="91">
        <v>17</v>
      </c>
      <c r="Z24" s="109" t="s">
        <v>175</v>
      </c>
      <c r="AA24" s="110">
        <f>VLOOKUP($AC$5*37-37+$Y24,Data!$A$5:$AL$73,2+$Y$3)</f>
        <v>126582705.75580855</v>
      </c>
      <c r="AB24" s="110">
        <f>VLOOKUP($AC$5*37-37+$Y24,Data!$A$5:$AL$73,2+$AA$3)</f>
        <v>66066673.759999998</v>
      </c>
      <c r="AC24" s="110">
        <f t="shared" si="0"/>
        <v>-60516031.995808549</v>
      </c>
      <c r="AD24" s="110">
        <f t="shared" si="1"/>
        <v>-47.807503903851121</v>
      </c>
      <c r="AE24" s="110">
        <f t="shared" si="2"/>
        <v>-60516031.995808549</v>
      </c>
      <c r="AF24" s="91">
        <f t="shared" si="3"/>
        <v>-60516031.995638549</v>
      </c>
      <c r="AG24" s="91">
        <f t="shared" si="4"/>
        <v>22</v>
      </c>
      <c r="AH24" s="111" t="str">
        <f t="shared" si="5"/>
        <v>Melbourne</v>
      </c>
      <c r="AI24" s="112">
        <f t="shared" si="6"/>
        <v>-41888363.181799315</v>
      </c>
      <c r="AJ24" s="94"/>
      <c r="AK24" s="94"/>
    </row>
    <row r="25" spans="1:37" x14ac:dyDescent="0.3">
      <c r="A25" s="63">
        <v>15</v>
      </c>
      <c r="B25" s="64" t="s">
        <v>200</v>
      </c>
      <c r="C25" s="86">
        <f>VLOOKUP($E$4+$E$8*37-37,Data!$A$5:$AL$73,2+$A25)/1000000</f>
        <v>180.77404943321955</v>
      </c>
      <c r="D25" s="87">
        <f>VLOOKUP($E$6+$E$8*37-37,Data!$A$5:$AL$73,2+$A25)/1000000</f>
        <v>143.63440777560862</v>
      </c>
      <c r="E25" s="100"/>
      <c r="F25" s="100"/>
      <c r="G25" s="94"/>
      <c r="H25" s="94"/>
      <c r="I25" s="94"/>
      <c r="J25" s="94"/>
      <c r="K25" s="94"/>
      <c r="X25" s="58"/>
      <c r="Y25" s="91">
        <v>18</v>
      </c>
      <c r="Z25" s="109" t="s">
        <v>168</v>
      </c>
      <c r="AA25" s="110">
        <f>VLOOKUP($AC$5*37-37+$Y25,Data!$A$5:$AL$73,2+$Y$3)</f>
        <v>149061253.63197932</v>
      </c>
      <c r="AB25" s="110">
        <f>VLOOKUP($AC$5*37-37+$Y25,Data!$A$5:$AL$73,2+$AA$3)</f>
        <v>107172890.45</v>
      </c>
      <c r="AC25" s="110">
        <f t="shared" si="0"/>
        <v>-41888363.181979313</v>
      </c>
      <c r="AD25" s="110">
        <f t="shared" si="1"/>
        <v>-28.101442971490386</v>
      </c>
      <c r="AE25" s="110">
        <f t="shared" si="2"/>
        <v>-41888363.181979313</v>
      </c>
      <c r="AF25" s="91">
        <f t="shared" si="3"/>
        <v>-41888363.181799315</v>
      </c>
      <c r="AG25" s="91">
        <f t="shared" si="4"/>
        <v>17</v>
      </c>
      <c r="AH25" s="111" t="str">
        <f t="shared" si="5"/>
        <v>Maribyrnong</v>
      </c>
      <c r="AI25" s="112">
        <f t="shared" si="6"/>
        <v>-50045276.290758498</v>
      </c>
      <c r="AJ25" s="94"/>
      <c r="AK25" s="94"/>
    </row>
    <row r="26" spans="1:37" x14ac:dyDescent="0.3">
      <c r="A26" s="63">
        <v>16</v>
      </c>
      <c r="B26" s="64" t="s">
        <v>199</v>
      </c>
      <c r="C26" s="86">
        <f>VLOOKUP($E$4+$E$8*37-37,Data!$A$5:$AL$73,2+$A26)/1000000</f>
        <v>182.57249654845319</v>
      </c>
      <c r="D26" s="87">
        <f>VLOOKUP($E$6+$E$8*37-37,Data!$A$5:$AL$73,2+$A26)/1000000</f>
        <v>139.07386893511983</v>
      </c>
      <c r="E26" s="100"/>
      <c r="F26" s="100"/>
      <c r="G26" s="94"/>
      <c r="H26" s="94"/>
      <c r="I26" s="94"/>
      <c r="J26" s="94"/>
      <c r="K26" s="94"/>
      <c r="X26" s="58"/>
      <c r="Y26" s="91">
        <v>19</v>
      </c>
      <c r="Z26" s="109" t="s">
        <v>195</v>
      </c>
      <c r="AA26" s="110">
        <f>VLOOKUP($AC$5*37-37+$Y26,Data!$A$5:$AL$73,2+$Y$3)</f>
        <v>50086845.264993533</v>
      </c>
      <c r="AB26" s="110">
        <f>VLOOKUP($AC$5*37-37+$Y26,Data!$A$5:$AL$73,2+$AA$3)</f>
        <v>105717574.6499998</v>
      </c>
      <c r="AC26" s="110">
        <f t="shared" si="0"/>
        <v>55630729.385006264</v>
      </c>
      <c r="AD26" s="110">
        <f t="shared" si="1"/>
        <v>111.06854322862981</v>
      </c>
      <c r="AE26" s="110">
        <f t="shared" si="2"/>
        <v>55630729.385006264</v>
      </c>
      <c r="AF26" s="91">
        <f t="shared" si="3"/>
        <v>55630729.385196261</v>
      </c>
      <c r="AG26" s="91">
        <f t="shared" si="4"/>
        <v>1</v>
      </c>
      <c r="AH26" s="111" t="str">
        <f t="shared" si="5"/>
        <v>Frankston</v>
      </c>
      <c r="AI26" s="112">
        <f t="shared" si="6"/>
        <v>-55695825.719079129</v>
      </c>
      <c r="AJ26" s="94"/>
      <c r="AK26" s="94"/>
    </row>
    <row r="27" spans="1:37" x14ac:dyDescent="0.3">
      <c r="A27" s="63">
        <v>17</v>
      </c>
      <c r="B27" s="64" t="s">
        <v>198</v>
      </c>
      <c r="C27" s="86">
        <f>VLOOKUP($E$4+$E$8*37-37,Data!$A$5:$AL$73,2+$A27)/1000000</f>
        <v>188.26659150669536</v>
      </c>
      <c r="D27" s="87">
        <f>VLOOKUP($E$6+$E$8*37-37,Data!$A$5:$AL$73,2+$A27)/1000000</f>
        <v>140.01033487810545</v>
      </c>
      <c r="E27" s="100"/>
      <c r="F27" s="100"/>
      <c r="G27" s="94"/>
      <c r="H27" s="94"/>
      <c r="I27" s="94"/>
      <c r="J27" s="94"/>
      <c r="K27" s="94"/>
      <c r="X27" s="58"/>
      <c r="Y27" s="91">
        <v>20</v>
      </c>
      <c r="Z27" s="109" t="s">
        <v>177</v>
      </c>
      <c r="AA27" s="110">
        <f>VLOOKUP($AC$5*37-37+$Y27,Data!$A$5:$AL$73,2+$Y$3)</f>
        <v>252587808.33593792</v>
      </c>
      <c r="AB27" s="110">
        <f>VLOOKUP($AC$5*37-37+$Y27,Data!$A$5:$AL$73,2+$AA$3)</f>
        <v>128398967.5999999</v>
      </c>
      <c r="AC27" s="110">
        <f t="shared" si="0"/>
        <v>-124188840.73593801</v>
      </c>
      <c r="AD27" s="110">
        <f t="shared" si="1"/>
        <v>-49.166601331275956</v>
      </c>
      <c r="AE27" s="110">
        <f t="shared" si="2"/>
        <v>-124188840.73593801</v>
      </c>
      <c r="AF27" s="91">
        <f t="shared" si="3"/>
        <v>-124188840.73573801</v>
      </c>
      <c r="AG27" s="91">
        <f t="shared" si="4"/>
        <v>31</v>
      </c>
      <c r="AH27" s="111" t="str">
        <f t="shared" si="5"/>
        <v>Mornington Peninsula</v>
      </c>
      <c r="AI27" s="112">
        <f t="shared" si="6"/>
        <v>-59568599.97055912</v>
      </c>
      <c r="AJ27" s="94"/>
      <c r="AK27" s="94"/>
    </row>
    <row r="28" spans="1:37" x14ac:dyDescent="0.3">
      <c r="A28" s="63">
        <v>18</v>
      </c>
      <c r="B28" s="64" t="s">
        <v>197</v>
      </c>
      <c r="C28" s="86">
        <f>VLOOKUP($E$4+$E$8*37-37,Data!$A$5:$AL$73,2+$A28)/1000000</f>
        <v>173.19703119665971</v>
      </c>
      <c r="D28" s="87">
        <f>VLOOKUP($E$6+$E$8*37-37,Data!$A$5:$AL$73,2+$A28)/1000000</f>
        <v>129.33821709695198</v>
      </c>
      <c r="E28" s="100"/>
      <c r="F28" s="100"/>
      <c r="G28" s="94"/>
      <c r="H28" s="94"/>
      <c r="I28" s="94"/>
      <c r="J28" s="94"/>
      <c r="K28" s="94"/>
      <c r="X28" s="58"/>
      <c r="Y28" s="91">
        <v>21</v>
      </c>
      <c r="Z28" s="109" t="s">
        <v>192</v>
      </c>
      <c r="AA28" s="110">
        <f>VLOOKUP($AC$5*37-37+$Y28,Data!$A$5:$AL$73,2+$Y$3)</f>
        <v>154920345.63244504</v>
      </c>
      <c r="AB28" s="110">
        <f>VLOOKUP($AC$5*37-37+$Y28,Data!$A$5:$AL$73,2+$AA$3)</f>
        <v>92731978.699999869</v>
      </c>
      <c r="AC28" s="110">
        <f t="shared" si="0"/>
        <v>-62188366.932445168</v>
      </c>
      <c r="AD28" s="110">
        <f t="shared" si="1"/>
        <v>-40.14215607289546</v>
      </c>
      <c r="AE28" s="110">
        <f t="shared" si="2"/>
        <v>-62188366.932445168</v>
      </c>
      <c r="AF28" s="91">
        <f t="shared" si="3"/>
        <v>-62188366.932235166</v>
      </c>
      <c r="AG28" s="91">
        <f t="shared" si="4"/>
        <v>24</v>
      </c>
      <c r="AH28" s="111" t="str">
        <f t="shared" si="5"/>
        <v>Greater Dandenong</v>
      </c>
      <c r="AI28" s="112">
        <f t="shared" si="6"/>
        <v>-59675942.854557231</v>
      </c>
      <c r="AJ28" s="94"/>
      <c r="AK28" s="94"/>
    </row>
    <row r="29" spans="1:37" x14ac:dyDescent="0.3">
      <c r="A29" s="63">
        <v>19</v>
      </c>
      <c r="B29" s="64" t="s">
        <v>160</v>
      </c>
      <c r="C29" s="86">
        <f>VLOOKUP($E$4+$E$8*37-37,Data!$A$5:$AL$73,2+$A29)/1000000</f>
        <v>170.69255683838708</v>
      </c>
      <c r="D29" s="87">
        <f>VLOOKUP($E$6+$E$8*37-37,Data!$A$5:$AL$73,2+$A29)/1000000</f>
        <v>125.62806841532257</v>
      </c>
      <c r="E29" s="100"/>
      <c r="F29" s="100"/>
      <c r="G29" s="94"/>
      <c r="H29" s="94"/>
      <c r="I29" s="94"/>
      <c r="J29" s="94"/>
      <c r="K29" s="94"/>
      <c r="X29" s="58"/>
      <c r="Y29" s="91">
        <v>22</v>
      </c>
      <c r="Z29" s="109" t="s">
        <v>169</v>
      </c>
      <c r="AA29" s="110">
        <f>VLOOKUP($AC$5*37-37+$Y29,Data!$A$5:$AL$73,2+$Y$3)</f>
        <v>135940578.1302458</v>
      </c>
      <c r="AB29" s="110">
        <f>VLOOKUP($AC$5*37-37+$Y29,Data!$A$5:$AL$73,2+$AA$3)</f>
        <v>67010088.02999986</v>
      </c>
      <c r="AC29" s="110">
        <f t="shared" si="0"/>
        <v>-68930490.100245953</v>
      </c>
      <c r="AD29" s="110">
        <f t="shared" si="1"/>
        <v>-50.706338790322839</v>
      </c>
      <c r="AE29" s="110">
        <f t="shared" si="2"/>
        <v>-68930490.100245953</v>
      </c>
      <c r="AF29" s="91">
        <f t="shared" si="3"/>
        <v>-68930490.100025952</v>
      </c>
      <c r="AG29" s="91">
        <f t="shared" si="4"/>
        <v>26</v>
      </c>
      <c r="AH29" s="111" t="str">
        <f t="shared" si="5"/>
        <v>Maroondah</v>
      </c>
      <c r="AI29" s="112">
        <f t="shared" si="6"/>
        <v>-60516031.995638549</v>
      </c>
      <c r="AJ29" s="94"/>
      <c r="AK29" s="94"/>
    </row>
    <row r="30" spans="1:37" x14ac:dyDescent="0.3">
      <c r="A30" s="63">
        <v>20</v>
      </c>
      <c r="B30" s="64" t="s">
        <v>161</v>
      </c>
      <c r="C30" s="86">
        <f>VLOOKUP($E$4+$E$8*37-37,Data!$A$5:$AL$73,2+$A30)/1000000</f>
        <v>169.07597662860553</v>
      </c>
      <c r="D30" s="87">
        <f>VLOOKUP($E$6+$E$8*37-37,Data!$A$5:$AL$73,2+$A30)/1000000</f>
        <v>124.41413141621514</v>
      </c>
      <c r="E30" s="100"/>
      <c r="F30" s="100"/>
      <c r="G30" s="94"/>
      <c r="H30" s="94"/>
      <c r="I30" s="94"/>
      <c r="J30" s="94"/>
      <c r="K30" s="94"/>
      <c r="X30" s="58"/>
      <c r="Y30" s="91">
        <v>23</v>
      </c>
      <c r="Z30" s="109" t="s">
        <v>196</v>
      </c>
      <c r="AA30" s="110">
        <f>VLOOKUP($AC$5*37-37+$Y30,Data!$A$5:$AL$73,2+$Y$3)</f>
        <v>150371642.31078911</v>
      </c>
      <c r="AB30" s="110">
        <f>VLOOKUP($AC$5*37-37+$Y30,Data!$A$5:$AL$73,2+$AA$3)</f>
        <v>90803042.339999989</v>
      </c>
      <c r="AC30" s="110">
        <f t="shared" si="0"/>
        <v>-59568599.97078912</v>
      </c>
      <c r="AD30" s="110">
        <f t="shared" si="1"/>
        <v>-39.61425110172857</v>
      </c>
      <c r="AE30" s="110">
        <f t="shared" si="2"/>
        <v>-59568599.97078912</v>
      </c>
      <c r="AF30" s="91">
        <f t="shared" si="3"/>
        <v>-59568599.97055912</v>
      </c>
      <c r="AG30" s="91">
        <f t="shared" si="4"/>
        <v>20</v>
      </c>
      <c r="AH30" s="111" t="str">
        <f t="shared" si="5"/>
        <v>Manningham</v>
      </c>
      <c r="AI30" s="112">
        <f t="shared" si="6"/>
        <v>-61608337.088621028</v>
      </c>
      <c r="AJ30" s="94"/>
      <c r="AK30" s="94"/>
    </row>
    <row r="31" spans="1:37" x14ac:dyDescent="0.3">
      <c r="A31" s="63">
        <v>21</v>
      </c>
      <c r="B31" s="64" t="s">
        <v>162</v>
      </c>
      <c r="C31" s="86">
        <f>VLOOKUP($E$4+$E$8*37-37,Data!$A$5:$AL$73,2+$A31)/1000000</f>
        <v>153.82824119407408</v>
      </c>
      <c r="D31" s="87">
        <f>VLOOKUP($E$6+$E$8*37-37,Data!$A$5:$AL$73,2+$A31)/1000000</f>
        <v>111.16586788518519</v>
      </c>
      <c r="E31" s="100"/>
      <c r="F31" s="100"/>
      <c r="G31" s="94"/>
      <c r="H31" s="94"/>
      <c r="I31" s="94"/>
      <c r="J31" s="94"/>
      <c r="K31" s="94"/>
      <c r="X31" s="58"/>
      <c r="Y31" s="91">
        <v>24</v>
      </c>
      <c r="Z31" s="109" t="s">
        <v>205</v>
      </c>
      <c r="AA31" s="110">
        <f>VLOOKUP($AC$5*37-37+$Y31,Data!$A$5:$AL$73,2+$Y$3)</f>
        <v>22069875.346338943</v>
      </c>
      <c r="AB31" s="110">
        <f>VLOOKUP($AC$5*37-37+$Y31,Data!$A$5:$AL$73,2+$AA$3)</f>
        <v>9526384.879999999</v>
      </c>
      <c r="AC31" s="110">
        <f t="shared" si="0"/>
        <v>-12543490.466338944</v>
      </c>
      <c r="AD31" s="110">
        <f t="shared" si="1"/>
        <v>-56.835348045677648</v>
      </c>
      <c r="AE31" s="110">
        <f t="shared" si="2"/>
        <v>-12543490.466338944</v>
      </c>
      <c r="AF31" s="91">
        <f t="shared" si="3"/>
        <v>-12543490.466098944</v>
      </c>
      <c r="AG31" s="91">
        <f t="shared" si="4"/>
        <v>7</v>
      </c>
      <c r="AH31" s="111" t="str">
        <f t="shared" si="5"/>
        <v>Moonee Valley</v>
      </c>
      <c r="AI31" s="112">
        <f t="shared" si="6"/>
        <v>-62188366.932235166</v>
      </c>
      <c r="AJ31" s="94"/>
      <c r="AK31" s="94"/>
    </row>
    <row r="32" spans="1:37" x14ac:dyDescent="0.3">
      <c r="A32" s="63">
        <v>22</v>
      </c>
      <c r="B32" s="64" t="s">
        <v>163</v>
      </c>
      <c r="C32" s="86">
        <f>VLOOKUP($E$4+$E$8*37-37,Data!$A$5:$AL$73,2+$A32)/1000000</f>
        <v>150.17414913016052</v>
      </c>
      <c r="D32" s="87">
        <f>VLOOKUP($E$6+$E$8*37-37,Data!$A$5:$AL$73,2+$A32)/1000000</f>
        <v>108.8459443429273</v>
      </c>
      <c r="E32" s="100"/>
      <c r="F32" s="100"/>
      <c r="G32" s="94"/>
      <c r="H32" s="94"/>
      <c r="I32" s="94"/>
      <c r="J32" s="94"/>
      <c r="K32" s="94"/>
      <c r="X32" s="58"/>
      <c r="Y32" s="91">
        <v>25</v>
      </c>
      <c r="Z32" s="109" t="s">
        <v>178</v>
      </c>
      <c r="AA32" s="110">
        <f>VLOOKUP($AC$5*37-37+$Y32,Data!$A$5:$AL$73,2+$Y$3)</f>
        <v>67054224.329003885</v>
      </c>
      <c r="AB32" s="110">
        <f>VLOOKUP($AC$5*37-37+$Y32,Data!$A$5:$AL$73,2+$AA$3)</f>
        <v>32484504.339999985</v>
      </c>
      <c r="AC32" s="110">
        <f t="shared" si="0"/>
        <v>-34569719.989003897</v>
      </c>
      <c r="AD32" s="110">
        <f t="shared" si="1"/>
        <v>-51.554872694353108</v>
      </c>
      <c r="AE32" s="110">
        <f t="shared" si="2"/>
        <v>-34569719.989003897</v>
      </c>
      <c r="AF32" s="91">
        <f t="shared" si="3"/>
        <v>-34569719.9887539</v>
      </c>
      <c r="AG32" s="91">
        <f t="shared" si="4"/>
        <v>13</v>
      </c>
      <c r="AH32" s="111" t="str">
        <f t="shared" si="5"/>
        <v>Banyule</v>
      </c>
      <c r="AI32" s="112">
        <f t="shared" si="6"/>
        <v>-63602871.687687315</v>
      </c>
      <c r="AJ32" s="94"/>
      <c r="AK32" s="94"/>
    </row>
    <row r="33" spans="1:37" x14ac:dyDescent="0.3">
      <c r="A33" s="63">
        <v>23</v>
      </c>
      <c r="B33" s="64" t="s">
        <v>164</v>
      </c>
      <c r="C33" s="86">
        <f>VLOOKUP($E$4+$E$8*37-37,Data!$A$5:$AL$73,2+$A33)/1000000</f>
        <v>157.75433051454718</v>
      </c>
      <c r="D33" s="87">
        <f>VLOOKUP($E$6+$E$8*37-37,Data!$A$5:$AL$73,2+$A33)/1000000</f>
        <v>109.89755847899163</v>
      </c>
      <c r="E33" s="100"/>
      <c r="F33" s="100"/>
      <c r="G33" s="94"/>
      <c r="H33" s="94"/>
      <c r="I33" s="94"/>
      <c r="J33" s="94"/>
      <c r="K33" s="94"/>
      <c r="X33" s="58"/>
      <c r="Y33" s="91">
        <v>26</v>
      </c>
      <c r="Z33" s="109" t="s">
        <v>189</v>
      </c>
      <c r="AA33" s="110">
        <f>VLOOKUP($AC$5*37-37+$Y33,Data!$A$5:$AL$73,2+$Y$3)</f>
        <v>49344825.073635191</v>
      </c>
      <c r="AB33" s="110">
        <f>VLOOKUP($AC$5*37-37+$Y33,Data!$A$5:$AL$73,2+$AA$3)</f>
        <v>19067556.259999998</v>
      </c>
      <c r="AC33" s="110">
        <f t="shared" si="0"/>
        <v>-30277268.813635193</v>
      </c>
      <c r="AD33" s="110">
        <f t="shared" si="1"/>
        <v>-61.358549287496125</v>
      </c>
      <c r="AE33" s="110">
        <f t="shared" si="2"/>
        <v>-30277268.813635193</v>
      </c>
      <c r="AF33" s="91">
        <f t="shared" si="3"/>
        <v>-30277268.813375194</v>
      </c>
      <c r="AG33" s="91">
        <f t="shared" si="4"/>
        <v>11</v>
      </c>
      <c r="AH33" s="111" t="str">
        <f t="shared" si="5"/>
        <v>Moreland</v>
      </c>
      <c r="AI33" s="112">
        <f t="shared" si="6"/>
        <v>-68930490.100025952</v>
      </c>
      <c r="AJ33" s="94"/>
      <c r="AK33" s="94"/>
    </row>
    <row r="34" spans="1:37" x14ac:dyDescent="0.3">
      <c r="A34" s="63">
        <v>24</v>
      </c>
      <c r="B34" s="64" t="s">
        <v>165</v>
      </c>
      <c r="C34" s="86">
        <f>VLOOKUP($E$4+$E$8*37-37,Data!$A$5:$AL$73,2+$A34)/1000000</f>
        <v>158.01116152478821</v>
      </c>
      <c r="D34" s="87">
        <f>VLOOKUP($E$6+$E$8*37-37,Data!$A$5:$AL$73,2+$A34)/1000000</f>
        <v>110.99002295952118</v>
      </c>
      <c r="E34" s="100"/>
      <c r="F34" s="100"/>
      <c r="G34" s="94"/>
      <c r="H34" s="94"/>
      <c r="I34" s="94"/>
      <c r="J34" s="94"/>
      <c r="K34" s="94"/>
      <c r="X34" s="58"/>
      <c r="Y34" s="91">
        <v>27</v>
      </c>
      <c r="Z34" s="109" t="s">
        <v>172</v>
      </c>
      <c r="AA34" s="110">
        <f>VLOOKUP($AC$5*37-37+$Y34,Data!$A$5:$AL$73,2+$Y$3)</f>
        <v>108303927.36243209</v>
      </c>
      <c r="AB34" s="110">
        <f>VLOOKUP($AC$5*37-37+$Y34,Data!$A$5:$AL$73,2+$AA$3)</f>
        <v>67545766.569999993</v>
      </c>
      <c r="AC34" s="110">
        <f t="shared" si="0"/>
        <v>-40758160.7924321</v>
      </c>
      <c r="AD34" s="110">
        <f t="shared" si="1"/>
        <v>-37.633132782006648</v>
      </c>
      <c r="AE34" s="110">
        <f t="shared" si="2"/>
        <v>-40758160.7924321</v>
      </c>
      <c r="AF34" s="91">
        <f t="shared" si="3"/>
        <v>-40758160.792162098</v>
      </c>
      <c r="AG34" s="91">
        <f t="shared" si="4"/>
        <v>16</v>
      </c>
      <c r="AH34" s="111" t="str">
        <f t="shared" si="5"/>
        <v>Glen Eira</v>
      </c>
      <c r="AI34" s="112">
        <f t="shared" si="6"/>
        <v>-71500568.294114426</v>
      </c>
      <c r="AJ34" s="94"/>
      <c r="AK34" s="94"/>
    </row>
    <row r="35" spans="1:37" x14ac:dyDescent="0.3">
      <c r="A35" s="63">
        <v>25</v>
      </c>
      <c r="B35" s="64" t="s">
        <v>166</v>
      </c>
      <c r="C35" s="86">
        <f>VLOOKUP($E$4+$E$8*37-37,Data!$A$5:$AL$73,2+$A35)/1000000</f>
        <v>153.75359850028832</v>
      </c>
      <c r="D35" s="87">
        <f>VLOOKUP($E$6+$E$8*37-37,Data!$A$5:$AL$73,2+$A35)/1000000</f>
        <v>107.99679704965764</v>
      </c>
      <c r="E35" s="94"/>
      <c r="F35" s="94"/>
      <c r="G35" s="94"/>
      <c r="H35" s="94"/>
      <c r="I35" s="94"/>
      <c r="J35" s="94"/>
      <c r="K35" s="94"/>
      <c r="X35" s="58"/>
      <c r="Y35" s="91">
        <v>28</v>
      </c>
      <c r="Z35" s="109" t="s">
        <v>206</v>
      </c>
      <c r="AA35" s="110">
        <f>VLOOKUP($AC$5*37-37+$Y35,Data!$A$5:$AL$73,2+$Y$3)</f>
        <v>157731681.44946963</v>
      </c>
      <c r="AB35" s="110">
        <f>VLOOKUP($AC$5*37-37+$Y35,Data!$A$5:$AL$73,2+$AA$3)</f>
        <v>154765998.3599999</v>
      </c>
      <c r="AC35" s="110">
        <f t="shared" si="0"/>
        <v>-2965683.0894697309</v>
      </c>
      <c r="AD35" s="110">
        <f t="shared" si="1"/>
        <v>-1.8802076172755484</v>
      </c>
      <c r="AE35" s="110">
        <f t="shared" si="2"/>
        <v>-2965683.0894697309</v>
      </c>
      <c r="AF35" s="91">
        <f t="shared" si="3"/>
        <v>-2965683.0891897311</v>
      </c>
      <c r="AG35" s="91">
        <f t="shared" si="4"/>
        <v>5</v>
      </c>
      <c r="AH35" s="111" t="str">
        <f t="shared" si="5"/>
        <v>Kingston</v>
      </c>
      <c r="AI35" s="112">
        <f t="shared" si="6"/>
        <v>-81765102.801978737</v>
      </c>
      <c r="AJ35" s="94"/>
      <c r="AK35" s="94"/>
    </row>
    <row r="36" spans="1:37" x14ac:dyDescent="0.3">
      <c r="A36" s="63">
        <v>26</v>
      </c>
      <c r="B36" s="64" t="s">
        <v>159</v>
      </c>
      <c r="C36" s="86">
        <f>VLOOKUP($E$4+$E$8*37-37,Data!$A$5:$AL$73,2+$A36)/1000000</f>
        <v>154.06905544316345</v>
      </c>
      <c r="D36" s="87">
        <f>VLOOKUP($E$6+$E$8*37-37,Data!$A$5:$AL$73,2+$A36)/1000000</f>
        <v>109.48117275089632</v>
      </c>
      <c r="E36" s="94"/>
      <c r="F36" s="94"/>
      <c r="G36" s="94"/>
      <c r="H36" s="94"/>
      <c r="I36" s="94"/>
      <c r="J36" s="94"/>
      <c r="K36" s="94"/>
      <c r="X36" s="58"/>
      <c r="Y36" s="91">
        <v>29</v>
      </c>
      <c r="Z36" s="109" t="s">
        <v>186</v>
      </c>
      <c r="AA36" s="110">
        <f>VLOOKUP($AC$5*37-37+$Y36,Data!$A$5:$AL$73,2+$Y$3)</f>
        <v>113498294.04439846</v>
      </c>
      <c r="AB36" s="110">
        <f>VLOOKUP($AC$5*37-37+$Y36,Data!$A$5:$AL$73,2+$AA$3)</f>
        <v>145568967.26999986</v>
      </c>
      <c r="AC36" s="110">
        <f t="shared" si="0"/>
        <v>32070673.225601405</v>
      </c>
      <c r="AD36" s="110">
        <f t="shared" si="1"/>
        <v>28.256524466399419</v>
      </c>
      <c r="AE36" s="110">
        <f t="shared" si="2"/>
        <v>32070673.225601405</v>
      </c>
      <c r="AF36" s="91">
        <f t="shared" si="3"/>
        <v>32070673.225891404</v>
      </c>
      <c r="AG36" s="91">
        <f t="shared" si="4"/>
        <v>2</v>
      </c>
      <c r="AH36" s="111" t="str">
        <f t="shared" si="5"/>
        <v>Darebin</v>
      </c>
      <c r="AI36" s="112">
        <f t="shared" si="6"/>
        <v>-91915216.20501411</v>
      </c>
      <c r="AJ36" s="94"/>
      <c r="AK36" s="94"/>
    </row>
    <row r="37" spans="1:37" x14ac:dyDescent="0.3">
      <c r="A37" s="63">
        <v>27</v>
      </c>
      <c r="B37" s="64" t="s">
        <v>257</v>
      </c>
      <c r="C37" s="86">
        <f>VLOOKUP($E$4+$E$8*37-37,Data!$A$5:$AL$73,2+$A37)/1000000</f>
        <v>149.42441607191674</v>
      </c>
      <c r="D37" s="87">
        <f>VLOOKUP($E$6+$E$8*37-37,Data!$A$5:$AL$73,2+$A37)/1000000</f>
        <v>107.33109281953166</v>
      </c>
      <c r="E37" s="94"/>
      <c r="F37" s="94"/>
      <c r="G37" s="94"/>
      <c r="H37" s="94"/>
      <c r="I37" s="94"/>
      <c r="J37" s="94"/>
      <c r="K37" s="94"/>
      <c r="X37" s="58"/>
      <c r="Y37" s="91">
        <v>30</v>
      </c>
      <c r="Z37" s="109" t="s">
        <v>187</v>
      </c>
      <c r="AA37" s="110">
        <f>VLOOKUP($AC$5*37-37+$Y37,Data!$A$5:$AL$73,2+$Y$3)</f>
        <v>70331118.09381631</v>
      </c>
      <c r="AB37" s="110">
        <f>VLOOKUP($AC$5*37-37+$Y37,Data!$A$5:$AL$73,2+$AA$3)</f>
        <v>31214969.349999994</v>
      </c>
      <c r="AC37" s="110">
        <f t="shared" si="0"/>
        <v>-39116148.743816316</v>
      </c>
      <c r="AD37" s="110">
        <f t="shared" si="1"/>
        <v>-55.617129094461973</v>
      </c>
      <c r="AE37" s="110">
        <f t="shared" si="2"/>
        <v>-39116148.743816316</v>
      </c>
      <c r="AF37" s="91">
        <f t="shared" si="3"/>
        <v>-39116148.743516319</v>
      </c>
      <c r="AG37" s="91">
        <f t="shared" si="4"/>
        <v>14</v>
      </c>
      <c r="AH37" s="111" t="str">
        <f t="shared" si="5"/>
        <v>Knox</v>
      </c>
      <c r="AI37" s="112">
        <f t="shared" si="6"/>
        <v>-93676288.400532722</v>
      </c>
      <c r="AJ37" s="94"/>
      <c r="AK37" s="94"/>
    </row>
    <row r="38" spans="1:37" x14ac:dyDescent="0.3">
      <c r="A38" s="63">
        <v>28</v>
      </c>
      <c r="B38" s="64" t="s">
        <v>256</v>
      </c>
      <c r="C38" s="86">
        <f>VLOOKUP($E$4+$E$8*37-37,Data!$A$5:$AL$73,2+$A38)/1000000</f>
        <v>106.62926807155404</v>
      </c>
      <c r="D38" s="87">
        <f>VLOOKUP($E$6+$E$8*37-37,Data!$A$5:$AL$73,2+$A38)/1000000</f>
        <v>75.71282364179055</v>
      </c>
      <c r="E38" s="94"/>
      <c r="F38" s="94"/>
      <c r="G38" s="94"/>
      <c r="H38" s="94"/>
      <c r="I38" s="94"/>
      <c r="J38" s="94"/>
      <c r="K38" s="94"/>
      <c r="X38" s="58"/>
      <c r="Y38" s="91">
        <v>31</v>
      </c>
      <c r="Z38" s="109" t="s">
        <v>194</v>
      </c>
      <c r="AA38" s="110">
        <f>VLOOKUP($AC$5*37-37+$Y38,Data!$A$5:$AL$73,2+$Y$3)</f>
        <v>64192275.564760678</v>
      </c>
      <c r="AB38" s="110">
        <f>VLOOKUP($AC$5*37-37+$Y38,Data!$A$5:$AL$73,2+$AA$3)</f>
        <v>33023262.039999988</v>
      </c>
      <c r="AC38" s="110">
        <f t="shared" si="0"/>
        <v>-31169013.52476069</v>
      </c>
      <c r="AD38" s="110">
        <f t="shared" si="1"/>
        <v>-48.555707443827387</v>
      </c>
      <c r="AE38" s="110">
        <f t="shared" si="2"/>
        <v>-31169013.52476069</v>
      </c>
      <c r="AF38" s="91">
        <f t="shared" si="3"/>
        <v>-31169013.52445069</v>
      </c>
      <c r="AG38" s="91">
        <f t="shared" si="4"/>
        <v>12</v>
      </c>
      <c r="AH38" s="111" t="str">
        <f t="shared" si="5"/>
        <v>Monash</v>
      </c>
      <c r="AI38" s="112">
        <f t="shared" si="6"/>
        <v>-124188840.73573801</v>
      </c>
      <c r="AJ38" s="94"/>
      <c r="AK38" s="94"/>
    </row>
    <row r="39" spans="1:37" x14ac:dyDescent="0.3">
      <c r="A39" s="63">
        <v>29</v>
      </c>
      <c r="B39" s="64" t="s">
        <v>258</v>
      </c>
      <c r="C39" s="86">
        <f>VLOOKUP($E$4+$E$8*37-37,Data!$A$5:$AL$73,2+$A39)/1000000</f>
        <v>88.315177076943769</v>
      </c>
      <c r="D39" s="87">
        <f>VLOOKUP($E$6+$E$8*37-37,Data!$A$5:$AL$73,2+$A39)/1000000</f>
        <v>53.582009219848871</v>
      </c>
      <c r="E39" s="94"/>
      <c r="F39" s="94"/>
      <c r="G39" s="94"/>
      <c r="H39" s="94"/>
      <c r="I39" s="94"/>
      <c r="J39" s="94"/>
      <c r="K39" s="94"/>
      <c r="X39" s="94"/>
      <c r="Y39" s="94"/>
      <c r="Z39" s="94"/>
      <c r="AA39" s="94"/>
      <c r="AB39" s="94"/>
      <c r="AC39" s="94"/>
      <c r="AD39" s="94"/>
      <c r="AE39" s="94"/>
      <c r="AF39" s="95"/>
      <c r="AG39" s="95"/>
      <c r="AH39" s="95"/>
      <c r="AJ39" s="94"/>
      <c r="AK39" s="94"/>
    </row>
    <row r="40" spans="1:37" x14ac:dyDescent="0.3">
      <c r="A40" s="63">
        <v>30</v>
      </c>
      <c r="B40" s="64" t="s">
        <v>259</v>
      </c>
      <c r="C40" s="86">
        <f>VLOOKUP($E$4+$E$8*37-37,Data!$A$5:$AL$73,2+$A40)/1000000</f>
        <v>117.07217662025317</v>
      </c>
      <c r="D40" s="87">
        <f>VLOOKUP($E$6+$E$8*37-37,Data!$A$5:$AL$73,2+$A40)/1000000</f>
        <v>71.446719806962022</v>
      </c>
      <c r="E40" s="94"/>
      <c r="F40" s="94"/>
      <c r="G40" s="94"/>
      <c r="H40" s="94"/>
      <c r="I40" s="94"/>
      <c r="J40" s="94"/>
      <c r="K40" s="94"/>
      <c r="X40" s="58"/>
      <c r="Y40" s="58"/>
      <c r="Z40" s="58"/>
      <c r="AA40" s="58"/>
      <c r="AB40" s="58"/>
      <c r="AC40" s="58"/>
      <c r="AD40" s="58"/>
      <c r="AE40" s="58"/>
      <c r="AF40" s="95"/>
      <c r="AG40" s="95"/>
      <c r="AH40" s="95"/>
      <c r="AJ40" s="58"/>
    </row>
    <row r="41" spans="1:37" x14ac:dyDescent="0.3">
      <c r="A41" s="63">
        <v>31</v>
      </c>
      <c r="B41" s="64" t="s">
        <v>264</v>
      </c>
      <c r="C41" s="86">
        <f>VLOOKUP($E$4+$E$8*37-37,Data!$A$5:$AL$73,2+$A41)/1000000</f>
        <v>148.61611082274158</v>
      </c>
      <c r="D41" s="87">
        <f>VLOOKUP($E$6+$E$8*37-37,Data!$A$5:$AL$73,2+$A41)/1000000</f>
        <v>93.027335723116096</v>
      </c>
      <c r="E41" s="94"/>
      <c r="F41" s="94"/>
      <c r="G41" s="94"/>
      <c r="H41" s="94"/>
      <c r="I41" s="94"/>
      <c r="J41" s="94"/>
      <c r="K41" s="94"/>
      <c r="X41" s="94"/>
      <c r="Y41" s="94"/>
      <c r="Z41" s="94"/>
      <c r="AA41" s="94"/>
      <c r="AB41" s="94"/>
      <c r="AC41" s="94"/>
      <c r="AD41" s="94"/>
      <c r="AE41" s="94"/>
      <c r="AF41" s="95"/>
      <c r="AG41" s="95"/>
      <c r="AH41" s="95"/>
    </row>
    <row r="42" spans="1:37" x14ac:dyDescent="0.3">
      <c r="A42" s="63">
        <v>32</v>
      </c>
      <c r="B42" s="64" t="s">
        <v>265</v>
      </c>
      <c r="C42" s="86">
        <f>VLOOKUP($E$4+$E$8*37-37,Data!$A$5:$AL$73,2+$A42)/1000000</f>
        <v>143.90249873216763</v>
      </c>
      <c r="D42" s="87">
        <f>VLOOKUP($E$6+$E$8*37-37,Data!$A$5:$AL$73,2+$A42)/1000000</f>
        <v>90.041147195635844</v>
      </c>
      <c r="E42" s="94"/>
      <c r="F42" s="94"/>
      <c r="G42" s="94"/>
      <c r="H42" s="94"/>
      <c r="I42" s="94"/>
      <c r="J42" s="94"/>
      <c r="K42" s="94"/>
      <c r="X42" s="94"/>
      <c r="Y42" s="94"/>
      <c r="Z42" s="94"/>
      <c r="AA42" s="94"/>
      <c r="AB42" s="94"/>
      <c r="AC42" s="94"/>
      <c r="AD42" s="94"/>
      <c r="AE42" s="94"/>
      <c r="AF42" s="95"/>
      <c r="AG42" s="95"/>
      <c r="AH42" s="95"/>
    </row>
    <row r="43" spans="1:37" x14ac:dyDescent="0.3">
      <c r="A43" s="63">
        <v>33</v>
      </c>
      <c r="B43" s="64" t="s">
        <v>266</v>
      </c>
      <c r="C43" s="86">
        <f>VLOOKUP($E$4+$E$8*37-37,Data!$A$5:$AL$73,2+$A43)/1000000</f>
        <v>144.37480318175639</v>
      </c>
      <c r="D43" s="87">
        <f>VLOOKUP($E$6+$E$8*37-37,Data!$A$5:$AL$73,2+$A43)/1000000</f>
        <v>91.404510142294612</v>
      </c>
      <c r="AF43" s="95"/>
      <c r="AG43" s="95"/>
      <c r="AH43" s="95"/>
    </row>
    <row r="44" spans="1:37" ht="12.5" customHeight="1" x14ac:dyDescent="0.3">
      <c r="A44" s="58">
        <v>34</v>
      </c>
      <c r="B44" s="64" t="s">
        <v>272</v>
      </c>
      <c r="C44" s="86">
        <f>VLOOKUP($E$4+$E$8*37-37,Data!$A$5:$AL$73,2+$A44)/1000000</f>
        <v>146.70182138999999</v>
      </c>
      <c r="D44" s="87">
        <f>VLOOKUP($E$6+$E$8*37-37,Data!$A$5:$AL$73,2+$A44)/1000000</f>
        <v>92.196965329999955</v>
      </c>
      <c r="AF44" s="95"/>
      <c r="AG44" s="95"/>
      <c r="AH44" s="95"/>
    </row>
    <row r="45" spans="1:37" ht="5.5" customHeight="1" x14ac:dyDescent="0.3">
      <c r="AF45" s="95"/>
      <c r="AG45" s="95"/>
      <c r="AH45" s="95"/>
    </row>
    <row r="46" spans="1:37" ht="5.5" customHeight="1" x14ac:dyDescent="0.3">
      <c r="AF46" s="95"/>
      <c r="AG46" s="95"/>
      <c r="AH46" s="95"/>
    </row>
    <row r="47" spans="1:37" ht="5.5" customHeight="1" x14ac:dyDescent="0.3">
      <c r="AF47" s="95"/>
      <c r="AG47" s="95"/>
      <c r="AH47" s="95"/>
    </row>
    <row r="48" spans="1:37" ht="5.5" customHeight="1" x14ac:dyDescent="0.3"/>
    <row r="49" spans="3:4" x14ac:dyDescent="0.3">
      <c r="C49" s="114" t="s">
        <v>273</v>
      </c>
      <c r="D49" s="114"/>
    </row>
    <row r="50" spans="3:4" x14ac:dyDescent="0.3">
      <c r="C50" s="88">
        <f>VLOOKUP($E$4+37,Data!$A$5:$AN$73,40)</f>
        <v>5022418001.7460775</v>
      </c>
      <c r="D50" s="89">
        <f>VLOOKUP($E$6+37,Data!$A$5:$AN$73,40)</f>
        <v>3721522032.1911597</v>
      </c>
    </row>
    <row r="51" spans="3:4" x14ac:dyDescent="0.3">
      <c r="C51" s="113" t="s">
        <v>274</v>
      </c>
      <c r="D51" s="113"/>
    </row>
  </sheetData>
  <sheetProtection sheet="1" objects="1" scenarios="1"/>
  <mergeCells count="8">
    <mergeCell ref="C51:D51"/>
    <mergeCell ref="C49:D49"/>
    <mergeCell ref="X1:AI1"/>
    <mergeCell ref="B1:O1"/>
    <mergeCell ref="G8:O9"/>
    <mergeCell ref="B2:O2"/>
    <mergeCell ref="C9:D9"/>
    <mergeCell ref="J4:K4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  <colBreaks count="1" manualBreakCount="1">
    <brk id="23" max="5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3</xdr:col>
                    <xdr:colOff>946150</xdr:colOff>
                    <xdr:row>2</xdr:row>
                    <xdr:rowOff>133350</xdr:rowOff>
                  </from>
                  <to>
                    <xdr:col>5</xdr:col>
                    <xdr:colOff>704850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3</xdr:col>
                    <xdr:colOff>946150</xdr:colOff>
                    <xdr:row>4</xdr:row>
                    <xdr:rowOff>133350</xdr:rowOff>
                  </from>
                  <to>
                    <xdr:col>5</xdr:col>
                    <xdr:colOff>704850</xdr:colOff>
                    <xdr:row>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Drop Down 3">
              <controlPr defaultSize="0" autoLine="0" autoPict="0">
                <anchor moveWithCells="1">
                  <from>
                    <xdr:col>3</xdr:col>
                    <xdr:colOff>939800</xdr:colOff>
                    <xdr:row>6</xdr:row>
                    <xdr:rowOff>146050</xdr:rowOff>
                  </from>
                  <to>
                    <xdr:col>5</xdr:col>
                    <xdr:colOff>704850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Drop Down 4">
              <controlPr defaultSize="0" autoLine="0" autoPict="0">
                <anchor moveWithCells="1">
                  <from>
                    <xdr:col>7</xdr:col>
                    <xdr:colOff>679450</xdr:colOff>
                    <xdr:row>2</xdr:row>
                    <xdr:rowOff>158750</xdr:rowOff>
                  </from>
                  <to>
                    <xdr:col>9</xdr:col>
                    <xdr:colOff>76200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Drop Down 5">
              <controlPr defaultSize="0" autoLine="0" autoPict="0">
                <anchor moveWithCells="1">
                  <from>
                    <xdr:col>8</xdr:col>
                    <xdr:colOff>0</xdr:colOff>
                    <xdr:row>4</xdr:row>
                    <xdr:rowOff>127000</xdr:rowOff>
                  </from>
                  <to>
                    <xdr:col>9</xdr:col>
                    <xdr:colOff>95250</xdr:colOff>
                    <xdr:row>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Drop Down 6">
              <controlPr defaultSize="0" autoLine="0" autoPict="0">
                <anchor moveWithCells="1">
                  <from>
                    <xdr:col>24</xdr:col>
                    <xdr:colOff>12700</xdr:colOff>
                    <xdr:row>1</xdr:row>
                    <xdr:rowOff>146050</xdr:rowOff>
                  </from>
                  <to>
                    <xdr:col>25</xdr:col>
                    <xdr:colOff>558800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Drop Down 7">
              <controlPr defaultSize="0" autoLine="0" autoPict="0">
                <anchor moveWithCells="1">
                  <from>
                    <xdr:col>26</xdr:col>
                    <xdr:colOff>12700</xdr:colOff>
                    <xdr:row>1</xdr:row>
                    <xdr:rowOff>146050</xdr:rowOff>
                  </from>
                  <to>
                    <xdr:col>26</xdr:col>
                    <xdr:colOff>819150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Drop Down 8">
              <controlPr defaultSize="0" autoLine="0" autoPict="0">
                <anchor moveWithCells="1">
                  <from>
                    <xdr:col>28</xdr:col>
                    <xdr:colOff>6350</xdr:colOff>
                    <xdr:row>3</xdr:row>
                    <xdr:rowOff>95250</xdr:rowOff>
                  </from>
                  <to>
                    <xdr:col>29</xdr:col>
                    <xdr:colOff>730250</xdr:colOff>
                    <xdr:row>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Drop Down 9">
              <controlPr defaultSize="0" autoLine="0" autoPict="0">
                <anchor moveWithCells="1">
                  <from>
                    <xdr:col>28</xdr:col>
                    <xdr:colOff>6350</xdr:colOff>
                    <xdr:row>1</xdr:row>
                    <xdr:rowOff>184150</xdr:rowOff>
                  </from>
                  <to>
                    <xdr:col>29</xdr:col>
                    <xdr:colOff>565150</xdr:colOff>
                    <xdr:row>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A11192802</value>
    </field>
    <field name="Objective-Title">
      <value order="0">2024 Gambling Changes in Electronic Gambling Machine expenditure by year - metro LGAs 2023_24</value>
    </field>
    <field name="Objective-Description">
      <value order="0"/>
    </field>
    <field name="Objective-CreationStamp">
      <value order="0">2024-07-29T23:49:11Z</value>
    </field>
    <field name="Objective-IsApproved">
      <value order="0">false</value>
    </field>
    <field name="Objective-IsPublished">
      <value order="0">true</value>
    </field>
    <field name="Objective-DatePublished">
      <value order="0">2026-07-29T01:01:24Z</value>
    </field>
    <field name="Objective-ModificationStamp">
      <value order="0">2026-07-29T01:01:24Z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vA17419420</value>
    </field>
    <field name="Objective-Version">
      <value order="0">3.0</value>
    </field>
    <field name="Objective-VersionNumber">
      <value order="0">3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2018</vt:lpstr>
      <vt:lpstr>2011-2017</vt:lpstr>
      <vt:lpstr>2003-2010</vt:lpstr>
      <vt:lpstr>2001-2003</vt:lpstr>
      <vt:lpstr>1993-2000</vt:lpstr>
      <vt:lpstr>Data</vt:lpstr>
      <vt:lpstr>Front</vt:lpstr>
      <vt:lpstr>'2018'!Print_Area</vt:lpstr>
      <vt:lpstr>Front!Print_Area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2026-07-29T00:33:21Z</cp:lastPrinted>
  <dcterms:created xsi:type="dcterms:W3CDTF">2019-06-28T08:16:50Z</dcterms:created>
  <dcterms:modified xsi:type="dcterms:W3CDTF">2026-07-29T01:00:19Z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A11192802</vt:lpwstr>
  </op:property>
  <op:property fmtid="{D5CDD505-2E9C-101B-9397-08002B2CF9AE}" pid="4" name="Objective-Title">
    <vt:lpwstr xmlns:vt="http://schemas.openxmlformats.org/officeDocument/2006/docPropsVTypes">2024 Gambling Changes in Electronic Gambling Machine expenditure by year - metro LGAs 2023_24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2024-07-29T23:49:11Z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2026-07-29T01:01:24Z</vt:filetime>
  </op:property>
  <op:property fmtid="{D5CDD505-2E9C-101B-9397-08002B2CF9AE}" pid="10" name="Objective-ModificationStamp">
    <vt:filetime xmlns:vt="http://schemas.openxmlformats.org/officeDocument/2006/docPropsVTypes">2026-07-29T01:01:24Z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vA17419420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3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