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package/2006/relationships/metadata/core-properties" Target="docProps/core.xml" Id="rId3" /><Relationship Type="http://schemas.openxmlformats.org/package/2006/relationships/metadata/thumbnail" Target="docProps/thumbnail.emf" Id="rId2" /><Relationship Type="http://schemas.openxmlformats.org/officeDocument/2006/relationships/officeDocument" Target="xl/workbook.xml" Id="rId1" /><Relationship Type="http://schemas.openxmlformats.org/officeDocument/2006/relationships/extended-properties" Target="docProps/app.xml" Id="rId4" /><Relationship Type="http://schemas.openxmlformats.org/officeDocument/2006/relationships/custom-properties" Target="/docProps/custom.xml" Id="Rb9cf1576f3314965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T:\CommunityContactList\~ Dump\"/>
    </mc:Choice>
  </mc:AlternateContent>
  <xr:revisionPtr revIDLastSave="0" documentId="8_{B6C1A00C-1E02-4066-850D-6DCE405AA4D9}" xr6:coauthVersionLast="47" xr6:coauthVersionMax="47" xr10:uidLastSave="{00000000-0000-0000-0000-000000000000}"/>
  <bookViews>
    <workbookView showSheetTabs="0" xWindow="-110" yWindow="-110" windowWidth="19420" windowHeight="11500" firstSheet="6" activeTab="6" xr2:uid="{00000000-000D-0000-FFFF-FFFF00000000}"/>
  </bookViews>
  <sheets>
    <sheet name="2018" sheetId="5" state="hidden" r:id="rId1"/>
    <sheet name="2011-2017" sheetId="1" state="hidden" r:id="rId2"/>
    <sheet name="2003-2010" sheetId="2" state="hidden" r:id="rId3"/>
    <sheet name="2001-2003" sheetId="3" state="hidden" r:id="rId4"/>
    <sheet name="1993-2000" sheetId="4" state="hidden" r:id="rId5"/>
    <sheet name="Data" sheetId="6" state="hidden" r:id="rId6"/>
    <sheet name="Front" sheetId="7" r:id="rId7"/>
  </sheets>
  <definedNames>
    <definedName name="_xlnm._FilterDatabase" localSheetId="3" hidden="1">'2001-2003'!$A$9:$D$66</definedName>
    <definedName name="_xlnm._FilterDatabase" localSheetId="2" hidden="1">'2003-2010'!$A$9:$I$9</definedName>
    <definedName name="_xlnm.Print_Area" localSheetId="0">'2018'!$B$4:$BE$37</definedName>
    <definedName name="_xlnm.Print_Area" localSheetId="6">Front!$B$1:$AI$51</definedName>
    <definedName name="_xlnm.Print_Titles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11" i="7" l="1"/>
  <c r="C50" i="7"/>
  <c r="D12" i="7"/>
  <c r="D13" i="7"/>
  <c r="D14" i="7"/>
  <c r="D15" i="7"/>
  <c r="D16" i="7"/>
  <c r="D17" i="7"/>
  <c r="D18" i="7"/>
  <c r="D19" i="7"/>
  <c r="D20" i="7"/>
  <c r="D21" i="7"/>
  <c r="D22" i="7"/>
  <c r="D23" i="7"/>
  <c r="D24" i="7"/>
  <c r="D25" i="7"/>
  <c r="D26" i="7"/>
  <c r="D27" i="7"/>
  <c r="D28" i="7"/>
  <c r="D29" i="7"/>
  <c r="D30" i="7"/>
  <c r="D31" i="7"/>
  <c r="D32" i="7"/>
  <c r="D33" i="7"/>
  <c r="D34" i="7"/>
  <c r="D35" i="7"/>
  <c r="D36" i="7"/>
  <c r="D37" i="7"/>
  <c r="D38" i="7"/>
  <c r="D39" i="7"/>
  <c r="D40" i="7"/>
  <c r="D41" i="7"/>
  <c r="D42" i="7"/>
  <c r="D43" i="7"/>
  <c r="C12" i="7"/>
  <c r="C13" i="7"/>
  <c r="C14" i="7"/>
  <c r="C15" i="7"/>
  <c r="C16" i="7"/>
  <c r="C17" i="7"/>
  <c r="C18" i="7"/>
  <c r="C19" i="7"/>
  <c r="C20" i="7"/>
  <c r="C21" i="7"/>
  <c r="C22" i="7"/>
  <c r="C23" i="7"/>
  <c r="C24" i="7"/>
  <c r="C25" i="7"/>
  <c r="C26" i="7"/>
  <c r="C27" i="7"/>
  <c r="C28" i="7"/>
  <c r="C29" i="7"/>
  <c r="C30" i="7"/>
  <c r="C31" i="7"/>
  <c r="C32" i="7"/>
  <c r="C33" i="7"/>
  <c r="C34" i="7"/>
  <c r="C35" i="7"/>
  <c r="C36" i="7"/>
  <c r="C37" i="7"/>
  <c r="C38" i="7"/>
  <c r="C39" i="7"/>
  <c r="C40" i="7"/>
  <c r="C41" i="7"/>
  <c r="C42" i="7"/>
  <c r="C43" i="7"/>
  <c r="AJ43" i="6"/>
  <c r="AJ44" i="6"/>
  <c r="AJ45" i="6"/>
  <c r="AJ46" i="6"/>
  <c r="AJ47" i="6"/>
  <c r="AJ48" i="6"/>
  <c r="AJ49" i="6"/>
  <c r="AJ50" i="6"/>
  <c r="AJ51" i="6"/>
  <c r="AJ52" i="6"/>
  <c r="AJ53" i="6"/>
  <c r="AJ54" i="6"/>
  <c r="AJ55" i="6"/>
  <c r="AJ56" i="6"/>
  <c r="AJ57" i="6"/>
  <c r="AJ58" i="6"/>
  <c r="AJ59" i="6"/>
  <c r="AJ60" i="6"/>
  <c r="AJ61" i="6"/>
  <c r="AJ62" i="6"/>
  <c r="AJ63" i="6"/>
  <c r="AJ64" i="6"/>
  <c r="AJ65" i="6"/>
  <c r="AJ66" i="6"/>
  <c r="AJ67" i="6"/>
  <c r="AJ68" i="6"/>
  <c r="AJ69" i="6"/>
  <c r="AJ70" i="6"/>
  <c r="AJ71" i="6"/>
  <c r="AJ72" i="6"/>
  <c r="AJ73" i="6"/>
  <c r="AJ42" i="6"/>
  <c r="D42" i="6"/>
  <c r="E42" i="6"/>
  <c r="F42" i="6"/>
  <c r="G42" i="6"/>
  <c r="H42" i="6"/>
  <c r="I42" i="6"/>
  <c r="J42" i="6"/>
  <c r="K42" i="6"/>
  <c r="L42" i="6"/>
  <c r="M42" i="6"/>
  <c r="N42" i="6"/>
  <c r="O42" i="6"/>
  <c r="P42" i="6"/>
  <c r="Q42" i="6"/>
  <c r="R42" i="6"/>
  <c r="S42" i="6"/>
  <c r="T42" i="6"/>
  <c r="U42" i="6"/>
  <c r="V42" i="6"/>
  <c r="W42" i="6"/>
  <c r="X42" i="6"/>
  <c r="Y42" i="6"/>
  <c r="Z42" i="6"/>
  <c r="AA42" i="6"/>
  <c r="AB42" i="6"/>
  <c r="AC42" i="6"/>
  <c r="AD42" i="6"/>
  <c r="AE42" i="6"/>
  <c r="AF42" i="6"/>
  <c r="AG42" i="6"/>
  <c r="AH42" i="6"/>
  <c r="AI42" i="6"/>
  <c r="D43" i="6"/>
  <c r="E43" i="6"/>
  <c r="F43" i="6"/>
  <c r="G43" i="6"/>
  <c r="H43" i="6"/>
  <c r="I43" i="6"/>
  <c r="J43" i="6"/>
  <c r="K43" i="6"/>
  <c r="L43" i="6"/>
  <c r="M43" i="6"/>
  <c r="N43" i="6"/>
  <c r="O43" i="6"/>
  <c r="P43" i="6"/>
  <c r="Q43" i="6"/>
  <c r="R43" i="6"/>
  <c r="S43" i="6"/>
  <c r="T43" i="6"/>
  <c r="U43" i="6"/>
  <c r="V43" i="6"/>
  <c r="W43" i="6"/>
  <c r="X43" i="6"/>
  <c r="Y43" i="6"/>
  <c r="Z43" i="6"/>
  <c r="AA43" i="6"/>
  <c r="AB43" i="6"/>
  <c r="AC43" i="6"/>
  <c r="AD43" i="6"/>
  <c r="AE43" i="6"/>
  <c r="AF43" i="6"/>
  <c r="AG43" i="6"/>
  <c r="AH43" i="6"/>
  <c r="AI43" i="6"/>
  <c r="D44" i="6"/>
  <c r="E44" i="6"/>
  <c r="F44" i="6"/>
  <c r="G44" i="6"/>
  <c r="H44" i="6"/>
  <c r="I44" i="6"/>
  <c r="J44" i="6"/>
  <c r="K44" i="6"/>
  <c r="L44" i="6"/>
  <c r="M44" i="6"/>
  <c r="N44" i="6"/>
  <c r="O44" i="6"/>
  <c r="P44" i="6"/>
  <c r="Q44" i="6"/>
  <c r="R44" i="6"/>
  <c r="S44" i="6"/>
  <c r="T44" i="6"/>
  <c r="U44" i="6"/>
  <c r="V44" i="6"/>
  <c r="W44" i="6"/>
  <c r="X44" i="6"/>
  <c r="Y44" i="6"/>
  <c r="Z44" i="6"/>
  <c r="AA44" i="6"/>
  <c r="AB44" i="6"/>
  <c r="AC44" i="6"/>
  <c r="AD44" i="6"/>
  <c r="AE44" i="6"/>
  <c r="AF44" i="6"/>
  <c r="AG44" i="6"/>
  <c r="AH44" i="6"/>
  <c r="AI44" i="6"/>
  <c r="D45" i="6"/>
  <c r="E45" i="6"/>
  <c r="F45" i="6"/>
  <c r="G45" i="6"/>
  <c r="H45" i="6"/>
  <c r="I45" i="6"/>
  <c r="J45" i="6"/>
  <c r="K45" i="6"/>
  <c r="L45" i="6"/>
  <c r="M45" i="6"/>
  <c r="N45" i="6"/>
  <c r="O45" i="6"/>
  <c r="P45" i="6"/>
  <c r="Q45" i="6"/>
  <c r="R45" i="6"/>
  <c r="S45" i="6"/>
  <c r="T45" i="6"/>
  <c r="U45" i="6"/>
  <c r="V45" i="6"/>
  <c r="W45" i="6"/>
  <c r="X45" i="6"/>
  <c r="Y45" i="6"/>
  <c r="Z45" i="6"/>
  <c r="AA45" i="6"/>
  <c r="AB45" i="6"/>
  <c r="AC45" i="6"/>
  <c r="AD45" i="6"/>
  <c r="AE45" i="6"/>
  <c r="AF45" i="6"/>
  <c r="AG45" i="6"/>
  <c r="AH45" i="6"/>
  <c r="AI45" i="6"/>
  <c r="D46" i="6"/>
  <c r="E46" i="6"/>
  <c r="F46" i="6"/>
  <c r="G46" i="6"/>
  <c r="H46" i="6"/>
  <c r="I46" i="6"/>
  <c r="J46" i="6"/>
  <c r="K46" i="6"/>
  <c r="L46" i="6"/>
  <c r="M46" i="6"/>
  <c r="N46" i="6"/>
  <c r="O46" i="6"/>
  <c r="P46" i="6"/>
  <c r="Q46" i="6"/>
  <c r="R46" i="6"/>
  <c r="S46" i="6"/>
  <c r="T46" i="6"/>
  <c r="U46" i="6"/>
  <c r="V46" i="6"/>
  <c r="W46" i="6"/>
  <c r="X46" i="6"/>
  <c r="Y46" i="6"/>
  <c r="Z46" i="6"/>
  <c r="AA46" i="6"/>
  <c r="AB46" i="6"/>
  <c r="AC46" i="6"/>
  <c r="AD46" i="6"/>
  <c r="AE46" i="6"/>
  <c r="AF46" i="6"/>
  <c r="AG46" i="6"/>
  <c r="AH46" i="6"/>
  <c r="AI46" i="6"/>
  <c r="D47" i="6"/>
  <c r="E47" i="6"/>
  <c r="F47" i="6"/>
  <c r="G47" i="6"/>
  <c r="H47" i="6"/>
  <c r="I47" i="6"/>
  <c r="J47" i="6"/>
  <c r="K47" i="6"/>
  <c r="L47" i="6"/>
  <c r="M47" i="6"/>
  <c r="N47" i="6"/>
  <c r="O47" i="6"/>
  <c r="P47" i="6"/>
  <c r="Q47" i="6"/>
  <c r="R47" i="6"/>
  <c r="S47" i="6"/>
  <c r="T47" i="6"/>
  <c r="U47" i="6"/>
  <c r="V47" i="6"/>
  <c r="W47" i="6"/>
  <c r="X47" i="6"/>
  <c r="Y47" i="6"/>
  <c r="Z47" i="6"/>
  <c r="AA47" i="6"/>
  <c r="AB47" i="6"/>
  <c r="AC47" i="6"/>
  <c r="AD47" i="6"/>
  <c r="AE47" i="6"/>
  <c r="AF47" i="6"/>
  <c r="AG47" i="6"/>
  <c r="AH47" i="6"/>
  <c r="AI47" i="6"/>
  <c r="D48" i="6"/>
  <c r="E48" i="6"/>
  <c r="F48" i="6"/>
  <c r="G48" i="6"/>
  <c r="H48" i="6"/>
  <c r="I48" i="6"/>
  <c r="J48" i="6"/>
  <c r="K48" i="6"/>
  <c r="L48" i="6"/>
  <c r="M48" i="6"/>
  <c r="N48" i="6"/>
  <c r="O48" i="6"/>
  <c r="P48" i="6"/>
  <c r="Q48" i="6"/>
  <c r="R48" i="6"/>
  <c r="S48" i="6"/>
  <c r="T48" i="6"/>
  <c r="U48" i="6"/>
  <c r="V48" i="6"/>
  <c r="W48" i="6"/>
  <c r="X48" i="6"/>
  <c r="Y48" i="6"/>
  <c r="Z48" i="6"/>
  <c r="AA48" i="6"/>
  <c r="AB48" i="6"/>
  <c r="AC48" i="6"/>
  <c r="AD48" i="6"/>
  <c r="AE48" i="6"/>
  <c r="AF48" i="6"/>
  <c r="AG48" i="6"/>
  <c r="AH48" i="6"/>
  <c r="AI48" i="6"/>
  <c r="D49" i="6"/>
  <c r="E49" i="6"/>
  <c r="F49" i="6"/>
  <c r="G49" i="6"/>
  <c r="H49" i="6"/>
  <c r="I49" i="6"/>
  <c r="J49" i="6"/>
  <c r="K49" i="6"/>
  <c r="L49" i="6"/>
  <c r="M49" i="6"/>
  <c r="N49" i="6"/>
  <c r="O49" i="6"/>
  <c r="P49" i="6"/>
  <c r="Q49" i="6"/>
  <c r="R49" i="6"/>
  <c r="S49" i="6"/>
  <c r="T49" i="6"/>
  <c r="U49" i="6"/>
  <c r="V49" i="6"/>
  <c r="W49" i="6"/>
  <c r="X49" i="6"/>
  <c r="Y49" i="6"/>
  <c r="Z49" i="6"/>
  <c r="AA49" i="6"/>
  <c r="AB49" i="6"/>
  <c r="AC49" i="6"/>
  <c r="AD49" i="6"/>
  <c r="AE49" i="6"/>
  <c r="AF49" i="6"/>
  <c r="AG49" i="6"/>
  <c r="AH49" i="6"/>
  <c r="AI49" i="6"/>
  <c r="D50" i="6"/>
  <c r="E50" i="6"/>
  <c r="F50" i="6"/>
  <c r="G50" i="6"/>
  <c r="H50" i="6"/>
  <c r="I50" i="6"/>
  <c r="J50" i="6"/>
  <c r="K50" i="6"/>
  <c r="L50" i="6"/>
  <c r="M50" i="6"/>
  <c r="N50" i="6"/>
  <c r="O50" i="6"/>
  <c r="P50" i="6"/>
  <c r="Q50" i="6"/>
  <c r="R50" i="6"/>
  <c r="S50" i="6"/>
  <c r="T50" i="6"/>
  <c r="U50" i="6"/>
  <c r="V50" i="6"/>
  <c r="W50" i="6"/>
  <c r="X50" i="6"/>
  <c r="Y50" i="6"/>
  <c r="Z50" i="6"/>
  <c r="AA50" i="6"/>
  <c r="AB50" i="6"/>
  <c r="AC50" i="6"/>
  <c r="AD50" i="6"/>
  <c r="AE50" i="6"/>
  <c r="AF50" i="6"/>
  <c r="AG50" i="6"/>
  <c r="AH50" i="6"/>
  <c r="AI50" i="6"/>
  <c r="D51" i="6"/>
  <c r="E51" i="6"/>
  <c r="F51" i="6"/>
  <c r="G51" i="6"/>
  <c r="H51" i="6"/>
  <c r="I51" i="6"/>
  <c r="J51" i="6"/>
  <c r="K51" i="6"/>
  <c r="L51" i="6"/>
  <c r="M51" i="6"/>
  <c r="N51" i="6"/>
  <c r="O51" i="6"/>
  <c r="P51" i="6"/>
  <c r="Q51" i="6"/>
  <c r="R51" i="6"/>
  <c r="S51" i="6"/>
  <c r="T51" i="6"/>
  <c r="U51" i="6"/>
  <c r="V51" i="6"/>
  <c r="W51" i="6"/>
  <c r="X51" i="6"/>
  <c r="Y51" i="6"/>
  <c r="Z51" i="6"/>
  <c r="AA51" i="6"/>
  <c r="AB51" i="6"/>
  <c r="AC51" i="6"/>
  <c r="AD51" i="6"/>
  <c r="AE51" i="6"/>
  <c r="AF51" i="6"/>
  <c r="AG51" i="6"/>
  <c r="AH51" i="6"/>
  <c r="AI51" i="6"/>
  <c r="D52" i="6"/>
  <c r="E52" i="6"/>
  <c r="F52" i="6"/>
  <c r="G52" i="6"/>
  <c r="H52" i="6"/>
  <c r="I52" i="6"/>
  <c r="J52" i="6"/>
  <c r="K52" i="6"/>
  <c r="L52" i="6"/>
  <c r="M52" i="6"/>
  <c r="N52" i="6"/>
  <c r="O52" i="6"/>
  <c r="P52" i="6"/>
  <c r="Q52" i="6"/>
  <c r="R52" i="6"/>
  <c r="S52" i="6"/>
  <c r="T52" i="6"/>
  <c r="U52" i="6"/>
  <c r="V52" i="6"/>
  <c r="W52" i="6"/>
  <c r="X52" i="6"/>
  <c r="Y52" i="6"/>
  <c r="Z52" i="6"/>
  <c r="AA52" i="6"/>
  <c r="AB52" i="6"/>
  <c r="AC52" i="6"/>
  <c r="AD52" i="6"/>
  <c r="AE52" i="6"/>
  <c r="AF52" i="6"/>
  <c r="AG52" i="6"/>
  <c r="AH52" i="6"/>
  <c r="AI52" i="6"/>
  <c r="D53" i="6"/>
  <c r="E53" i="6"/>
  <c r="F53" i="6"/>
  <c r="G53" i="6"/>
  <c r="H53" i="6"/>
  <c r="I53" i="6"/>
  <c r="J53" i="6"/>
  <c r="K53" i="6"/>
  <c r="L53" i="6"/>
  <c r="M53" i="6"/>
  <c r="N53" i="6"/>
  <c r="O53" i="6"/>
  <c r="P53" i="6"/>
  <c r="Q53" i="6"/>
  <c r="R53" i="6"/>
  <c r="S53" i="6"/>
  <c r="T53" i="6"/>
  <c r="U53" i="6"/>
  <c r="V53" i="6"/>
  <c r="W53" i="6"/>
  <c r="X53" i="6"/>
  <c r="Y53" i="6"/>
  <c r="Z53" i="6"/>
  <c r="AA53" i="6"/>
  <c r="AB53" i="6"/>
  <c r="AC53" i="6"/>
  <c r="AD53" i="6"/>
  <c r="AE53" i="6"/>
  <c r="AF53" i="6"/>
  <c r="AG53" i="6"/>
  <c r="AH53" i="6"/>
  <c r="AI53" i="6"/>
  <c r="D54" i="6"/>
  <c r="E54" i="6"/>
  <c r="F54" i="6"/>
  <c r="G54" i="6"/>
  <c r="H54" i="6"/>
  <c r="I54" i="6"/>
  <c r="J54" i="6"/>
  <c r="K54" i="6"/>
  <c r="L54" i="6"/>
  <c r="M54" i="6"/>
  <c r="N54" i="6"/>
  <c r="O54" i="6"/>
  <c r="P54" i="6"/>
  <c r="Q54" i="6"/>
  <c r="R54" i="6"/>
  <c r="S54" i="6"/>
  <c r="T54" i="6"/>
  <c r="U54" i="6"/>
  <c r="V54" i="6"/>
  <c r="W54" i="6"/>
  <c r="X54" i="6"/>
  <c r="Y54" i="6"/>
  <c r="Z54" i="6"/>
  <c r="AA54" i="6"/>
  <c r="AB54" i="6"/>
  <c r="AC54" i="6"/>
  <c r="AD54" i="6"/>
  <c r="AE54" i="6"/>
  <c r="AF54" i="6"/>
  <c r="AG54" i="6"/>
  <c r="AH54" i="6"/>
  <c r="AI54" i="6"/>
  <c r="D55" i="6"/>
  <c r="E55" i="6"/>
  <c r="F55" i="6"/>
  <c r="G55" i="6"/>
  <c r="H55" i="6"/>
  <c r="I55" i="6"/>
  <c r="J55" i="6"/>
  <c r="K55" i="6"/>
  <c r="L55" i="6"/>
  <c r="M55" i="6"/>
  <c r="N55" i="6"/>
  <c r="O55" i="6"/>
  <c r="P55" i="6"/>
  <c r="Q55" i="6"/>
  <c r="R55" i="6"/>
  <c r="S55" i="6"/>
  <c r="T55" i="6"/>
  <c r="U55" i="6"/>
  <c r="V55" i="6"/>
  <c r="W55" i="6"/>
  <c r="X55" i="6"/>
  <c r="Y55" i="6"/>
  <c r="Z55" i="6"/>
  <c r="AA55" i="6"/>
  <c r="AB55" i="6"/>
  <c r="AC55" i="6"/>
  <c r="AD55" i="6"/>
  <c r="AE55" i="6"/>
  <c r="AF55" i="6"/>
  <c r="AG55" i="6"/>
  <c r="AH55" i="6"/>
  <c r="AI55" i="6"/>
  <c r="D56" i="6"/>
  <c r="E56" i="6"/>
  <c r="F56" i="6"/>
  <c r="G56" i="6"/>
  <c r="H56" i="6"/>
  <c r="I56" i="6"/>
  <c r="J56" i="6"/>
  <c r="K56" i="6"/>
  <c r="L56" i="6"/>
  <c r="M56" i="6"/>
  <c r="N56" i="6"/>
  <c r="O56" i="6"/>
  <c r="P56" i="6"/>
  <c r="Q56" i="6"/>
  <c r="R56" i="6"/>
  <c r="S56" i="6"/>
  <c r="T56" i="6"/>
  <c r="U56" i="6"/>
  <c r="V56" i="6"/>
  <c r="W56" i="6"/>
  <c r="X56" i="6"/>
  <c r="Y56" i="6"/>
  <c r="Z56" i="6"/>
  <c r="AA56" i="6"/>
  <c r="AB56" i="6"/>
  <c r="AC56" i="6"/>
  <c r="AD56" i="6"/>
  <c r="AE56" i="6"/>
  <c r="AF56" i="6"/>
  <c r="AG56" i="6"/>
  <c r="AH56" i="6"/>
  <c r="AI56" i="6"/>
  <c r="D57" i="6"/>
  <c r="E57" i="6"/>
  <c r="F57" i="6"/>
  <c r="G57" i="6"/>
  <c r="H57" i="6"/>
  <c r="I57" i="6"/>
  <c r="J57" i="6"/>
  <c r="K57" i="6"/>
  <c r="L57" i="6"/>
  <c r="M57" i="6"/>
  <c r="N57" i="6"/>
  <c r="O57" i="6"/>
  <c r="P57" i="6"/>
  <c r="Q57" i="6"/>
  <c r="R57" i="6"/>
  <c r="S57" i="6"/>
  <c r="T57" i="6"/>
  <c r="U57" i="6"/>
  <c r="V57" i="6"/>
  <c r="W57" i="6"/>
  <c r="X57" i="6"/>
  <c r="Y57" i="6"/>
  <c r="Z57" i="6"/>
  <c r="AA57" i="6"/>
  <c r="AB57" i="6"/>
  <c r="AC57" i="6"/>
  <c r="AD57" i="6"/>
  <c r="AE57" i="6"/>
  <c r="AF57" i="6"/>
  <c r="AG57" i="6"/>
  <c r="AH57" i="6"/>
  <c r="AI57" i="6"/>
  <c r="D58" i="6"/>
  <c r="E58" i="6"/>
  <c r="F58" i="6"/>
  <c r="G58" i="6"/>
  <c r="H58" i="6"/>
  <c r="I58" i="6"/>
  <c r="J58" i="6"/>
  <c r="K58" i="6"/>
  <c r="L58" i="6"/>
  <c r="M58" i="6"/>
  <c r="N58" i="6"/>
  <c r="O58" i="6"/>
  <c r="P58" i="6"/>
  <c r="Q58" i="6"/>
  <c r="R58" i="6"/>
  <c r="S58" i="6"/>
  <c r="T58" i="6"/>
  <c r="U58" i="6"/>
  <c r="V58" i="6"/>
  <c r="W58" i="6"/>
  <c r="X58" i="6"/>
  <c r="Y58" i="6"/>
  <c r="Z58" i="6"/>
  <c r="AA58" i="6"/>
  <c r="AB58" i="6"/>
  <c r="AC58" i="6"/>
  <c r="AD58" i="6"/>
  <c r="AE58" i="6"/>
  <c r="AF58" i="6"/>
  <c r="AG58" i="6"/>
  <c r="AH58" i="6"/>
  <c r="AI58" i="6"/>
  <c r="D59" i="6"/>
  <c r="E59" i="6"/>
  <c r="F59" i="6"/>
  <c r="G59" i="6"/>
  <c r="H59" i="6"/>
  <c r="I59" i="6"/>
  <c r="J59" i="6"/>
  <c r="K59" i="6"/>
  <c r="L59" i="6"/>
  <c r="M59" i="6"/>
  <c r="N59" i="6"/>
  <c r="O59" i="6"/>
  <c r="P59" i="6"/>
  <c r="Q59" i="6"/>
  <c r="R59" i="6"/>
  <c r="S59" i="6"/>
  <c r="T59" i="6"/>
  <c r="U59" i="6"/>
  <c r="V59" i="6"/>
  <c r="W59" i="6"/>
  <c r="X59" i="6"/>
  <c r="Y59" i="6"/>
  <c r="Z59" i="6"/>
  <c r="AA59" i="6"/>
  <c r="AB59" i="6"/>
  <c r="AC59" i="6"/>
  <c r="AD59" i="6"/>
  <c r="AE59" i="6"/>
  <c r="AF59" i="6"/>
  <c r="AG59" i="6"/>
  <c r="AH59" i="6"/>
  <c r="AI59" i="6"/>
  <c r="D60" i="6"/>
  <c r="E60" i="6"/>
  <c r="F60" i="6"/>
  <c r="G60" i="6"/>
  <c r="H60" i="6"/>
  <c r="I60" i="6"/>
  <c r="J60" i="6"/>
  <c r="K60" i="6"/>
  <c r="L60" i="6"/>
  <c r="M60" i="6"/>
  <c r="N60" i="6"/>
  <c r="O60" i="6"/>
  <c r="P60" i="6"/>
  <c r="Q60" i="6"/>
  <c r="R60" i="6"/>
  <c r="S60" i="6"/>
  <c r="T60" i="6"/>
  <c r="U60" i="6"/>
  <c r="V60" i="6"/>
  <c r="W60" i="6"/>
  <c r="X60" i="6"/>
  <c r="Y60" i="6"/>
  <c r="Z60" i="6"/>
  <c r="AA60" i="6"/>
  <c r="AB60" i="6"/>
  <c r="AC60" i="6"/>
  <c r="AD60" i="6"/>
  <c r="AE60" i="6"/>
  <c r="AF60" i="6"/>
  <c r="AG60" i="6"/>
  <c r="AH60" i="6"/>
  <c r="AI60" i="6"/>
  <c r="D61" i="6"/>
  <c r="E61" i="6"/>
  <c r="F61" i="6"/>
  <c r="G61" i="6"/>
  <c r="H61" i="6"/>
  <c r="I61" i="6"/>
  <c r="J61" i="6"/>
  <c r="K61" i="6"/>
  <c r="L61" i="6"/>
  <c r="M61" i="6"/>
  <c r="N61" i="6"/>
  <c r="O61" i="6"/>
  <c r="P61" i="6"/>
  <c r="Q61" i="6"/>
  <c r="R61" i="6"/>
  <c r="S61" i="6"/>
  <c r="T61" i="6"/>
  <c r="U61" i="6"/>
  <c r="V61" i="6"/>
  <c r="W61" i="6"/>
  <c r="X61" i="6"/>
  <c r="Y61" i="6"/>
  <c r="Z61" i="6"/>
  <c r="AA61" i="6"/>
  <c r="AB61" i="6"/>
  <c r="AC61" i="6"/>
  <c r="AD61" i="6"/>
  <c r="AE61" i="6"/>
  <c r="AF61" i="6"/>
  <c r="AG61" i="6"/>
  <c r="AH61" i="6"/>
  <c r="AI61" i="6"/>
  <c r="D62" i="6"/>
  <c r="E62" i="6"/>
  <c r="F62" i="6"/>
  <c r="G62" i="6"/>
  <c r="H62" i="6"/>
  <c r="I62" i="6"/>
  <c r="J62" i="6"/>
  <c r="K62" i="6"/>
  <c r="L62" i="6"/>
  <c r="M62" i="6"/>
  <c r="N62" i="6"/>
  <c r="O62" i="6"/>
  <c r="P62" i="6"/>
  <c r="Q62" i="6"/>
  <c r="R62" i="6"/>
  <c r="S62" i="6"/>
  <c r="T62" i="6"/>
  <c r="U62" i="6"/>
  <c r="V62" i="6"/>
  <c r="W62" i="6"/>
  <c r="X62" i="6"/>
  <c r="Y62" i="6"/>
  <c r="Z62" i="6"/>
  <c r="AA62" i="6"/>
  <c r="AB62" i="6"/>
  <c r="AC62" i="6"/>
  <c r="AD62" i="6"/>
  <c r="AE62" i="6"/>
  <c r="AF62" i="6"/>
  <c r="AG62" i="6"/>
  <c r="AH62" i="6"/>
  <c r="AI62" i="6"/>
  <c r="D63" i="6"/>
  <c r="E63" i="6"/>
  <c r="F63" i="6"/>
  <c r="G63" i="6"/>
  <c r="H63" i="6"/>
  <c r="I63" i="6"/>
  <c r="J63" i="6"/>
  <c r="K63" i="6"/>
  <c r="L63" i="6"/>
  <c r="M63" i="6"/>
  <c r="N63" i="6"/>
  <c r="O63" i="6"/>
  <c r="P63" i="6"/>
  <c r="Q63" i="6"/>
  <c r="R63" i="6"/>
  <c r="S63" i="6"/>
  <c r="T63" i="6"/>
  <c r="U63" i="6"/>
  <c r="V63" i="6"/>
  <c r="W63" i="6"/>
  <c r="X63" i="6"/>
  <c r="Y63" i="6"/>
  <c r="Z63" i="6"/>
  <c r="AA63" i="6"/>
  <c r="AB63" i="6"/>
  <c r="AC63" i="6"/>
  <c r="AD63" i="6"/>
  <c r="AE63" i="6"/>
  <c r="AF63" i="6"/>
  <c r="AG63" i="6"/>
  <c r="AH63" i="6"/>
  <c r="AI63" i="6"/>
  <c r="D64" i="6"/>
  <c r="E64" i="6"/>
  <c r="F64" i="6"/>
  <c r="G64" i="6"/>
  <c r="H64" i="6"/>
  <c r="I64" i="6"/>
  <c r="J64" i="6"/>
  <c r="K64" i="6"/>
  <c r="L64" i="6"/>
  <c r="M64" i="6"/>
  <c r="N64" i="6"/>
  <c r="O64" i="6"/>
  <c r="P64" i="6"/>
  <c r="Q64" i="6"/>
  <c r="R64" i="6"/>
  <c r="S64" i="6"/>
  <c r="T64" i="6"/>
  <c r="U64" i="6"/>
  <c r="V64" i="6"/>
  <c r="W64" i="6"/>
  <c r="X64" i="6"/>
  <c r="Y64" i="6"/>
  <c r="Z64" i="6"/>
  <c r="AA64" i="6"/>
  <c r="AB64" i="6"/>
  <c r="AC64" i="6"/>
  <c r="AD64" i="6"/>
  <c r="AE64" i="6"/>
  <c r="AF64" i="6"/>
  <c r="AG64" i="6"/>
  <c r="AH64" i="6"/>
  <c r="AI64" i="6"/>
  <c r="D65" i="6"/>
  <c r="E65" i="6"/>
  <c r="F65" i="6"/>
  <c r="G65" i="6"/>
  <c r="H65" i="6"/>
  <c r="I65" i="6"/>
  <c r="J65" i="6"/>
  <c r="K65" i="6"/>
  <c r="L65" i="6"/>
  <c r="M65" i="6"/>
  <c r="N65" i="6"/>
  <c r="O65" i="6"/>
  <c r="P65" i="6"/>
  <c r="Q65" i="6"/>
  <c r="R65" i="6"/>
  <c r="S65" i="6"/>
  <c r="T65" i="6"/>
  <c r="U65" i="6"/>
  <c r="V65" i="6"/>
  <c r="W65" i="6"/>
  <c r="X65" i="6"/>
  <c r="Y65" i="6"/>
  <c r="Z65" i="6"/>
  <c r="AA65" i="6"/>
  <c r="AB65" i="6"/>
  <c r="AC65" i="6"/>
  <c r="AD65" i="6"/>
  <c r="AE65" i="6"/>
  <c r="AF65" i="6"/>
  <c r="AG65" i="6"/>
  <c r="AH65" i="6"/>
  <c r="AI65" i="6"/>
  <c r="D66" i="6"/>
  <c r="E66" i="6"/>
  <c r="F66" i="6"/>
  <c r="G66" i="6"/>
  <c r="H66" i="6"/>
  <c r="I66" i="6"/>
  <c r="J66" i="6"/>
  <c r="K66" i="6"/>
  <c r="L66" i="6"/>
  <c r="M66" i="6"/>
  <c r="N66" i="6"/>
  <c r="O66" i="6"/>
  <c r="P66" i="6"/>
  <c r="Q66" i="6"/>
  <c r="R66" i="6"/>
  <c r="S66" i="6"/>
  <c r="T66" i="6"/>
  <c r="U66" i="6"/>
  <c r="V66" i="6"/>
  <c r="W66" i="6"/>
  <c r="X66" i="6"/>
  <c r="Y66" i="6"/>
  <c r="Z66" i="6"/>
  <c r="AA66" i="6"/>
  <c r="AB66" i="6"/>
  <c r="AC66" i="6"/>
  <c r="AD66" i="6"/>
  <c r="AE66" i="6"/>
  <c r="AF66" i="6"/>
  <c r="AG66" i="6"/>
  <c r="AH66" i="6"/>
  <c r="AI66" i="6"/>
  <c r="D67" i="6"/>
  <c r="E67" i="6"/>
  <c r="F67" i="6"/>
  <c r="G67" i="6"/>
  <c r="H67" i="6"/>
  <c r="I67" i="6"/>
  <c r="J67" i="6"/>
  <c r="K67" i="6"/>
  <c r="L67" i="6"/>
  <c r="M67" i="6"/>
  <c r="N67" i="6"/>
  <c r="O67" i="6"/>
  <c r="P67" i="6"/>
  <c r="Q67" i="6"/>
  <c r="R67" i="6"/>
  <c r="S67" i="6"/>
  <c r="T67" i="6"/>
  <c r="U67" i="6"/>
  <c r="V67" i="6"/>
  <c r="W67" i="6"/>
  <c r="X67" i="6"/>
  <c r="Y67" i="6"/>
  <c r="Z67" i="6"/>
  <c r="AA67" i="6"/>
  <c r="AB67" i="6"/>
  <c r="AC67" i="6"/>
  <c r="AD67" i="6"/>
  <c r="AE67" i="6"/>
  <c r="AF67" i="6"/>
  <c r="AG67" i="6"/>
  <c r="AH67" i="6"/>
  <c r="AI67" i="6"/>
  <c r="D68" i="6"/>
  <c r="E68" i="6"/>
  <c r="F68" i="6"/>
  <c r="G68" i="6"/>
  <c r="H68" i="6"/>
  <c r="I68" i="6"/>
  <c r="J68" i="6"/>
  <c r="K68" i="6"/>
  <c r="L68" i="6"/>
  <c r="M68" i="6"/>
  <c r="N68" i="6"/>
  <c r="O68" i="6"/>
  <c r="P68" i="6"/>
  <c r="Q68" i="6"/>
  <c r="R68" i="6"/>
  <c r="S68" i="6"/>
  <c r="T68" i="6"/>
  <c r="U68" i="6"/>
  <c r="V68" i="6"/>
  <c r="W68" i="6"/>
  <c r="X68" i="6"/>
  <c r="Y68" i="6"/>
  <c r="Z68" i="6"/>
  <c r="AA68" i="6"/>
  <c r="AB68" i="6"/>
  <c r="AC68" i="6"/>
  <c r="AD68" i="6"/>
  <c r="AE68" i="6"/>
  <c r="AF68" i="6"/>
  <c r="AG68" i="6"/>
  <c r="AH68" i="6"/>
  <c r="AI68" i="6"/>
  <c r="D69" i="6"/>
  <c r="E69" i="6"/>
  <c r="F69" i="6"/>
  <c r="G69" i="6"/>
  <c r="H69" i="6"/>
  <c r="I69" i="6"/>
  <c r="J69" i="6"/>
  <c r="K69" i="6"/>
  <c r="L69" i="6"/>
  <c r="M69" i="6"/>
  <c r="N69" i="6"/>
  <c r="O69" i="6"/>
  <c r="P69" i="6"/>
  <c r="Q69" i="6"/>
  <c r="R69" i="6"/>
  <c r="S69" i="6"/>
  <c r="T69" i="6"/>
  <c r="U69" i="6"/>
  <c r="V69" i="6"/>
  <c r="W69" i="6"/>
  <c r="X69" i="6"/>
  <c r="Y69" i="6"/>
  <c r="Z69" i="6"/>
  <c r="AA69" i="6"/>
  <c r="AB69" i="6"/>
  <c r="AC69" i="6"/>
  <c r="AD69" i="6"/>
  <c r="AE69" i="6"/>
  <c r="AF69" i="6"/>
  <c r="AG69" i="6"/>
  <c r="AH69" i="6"/>
  <c r="AI69" i="6"/>
  <c r="D70" i="6"/>
  <c r="E70" i="6"/>
  <c r="F70" i="6"/>
  <c r="G70" i="6"/>
  <c r="H70" i="6"/>
  <c r="I70" i="6"/>
  <c r="J70" i="6"/>
  <c r="K70" i="6"/>
  <c r="L70" i="6"/>
  <c r="M70" i="6"/>
  <c r="N70" i="6"/>
  <c r="O70" i="6"/>
  <c r="P70" i="6"/>
  <c r="Q70" i="6"/>
  <c r="R70" i="6"/>
  <c r="S70" i="6"/>
  <c r="T70" i="6"/>
  <c r="U70" i="6"/>
  <c r="V70" i="6"/>
  <c r="W70" i="6"/>
  <c r="X70" i="6"/>
  <c r="Y70" i="6"/>
  <c r="Z70" i="6"/>
  <c r="AA70" i="6"/>
  <c r="AB70" i="6"/>
  <c r="AC70" i="6"/>
  <c r="AD70" i="6"/>
  <c r="AE70" i="6"/>
  <c r="AF70" i="6"/>
  <c r="AG70" i="6"/>
  <c r="AH70" i="6"/>
  <c r="AI70" i="6"/>
  <c r="D71" i="6"/>
  <c r="E71" i="6"/>
  <c r="F71" i="6"/>
  <c r="G71" i="6"/>
  <c r="H71" i="6"/>
  <c r="I71" i="6"/>
  <c r="J71" i="6"/>
  <c r="K71" i="6"/>
  <c r="L71" i="6"/>
  <c r="M71" i="6"/>
  <c r="N71" i="6"/>
  <c r="O71" i="6"/>
  <c r="P71" i="6"/>
  <c r="Q71" i="6"/>
  <c r="R71" i="6"/>
  <c r="S71" i="6"/>
  <c r="T71" i="6"/>
  <c r="U71" i="6"/>
  <c r="V71" i="6"/>
  <c r="W71" i="6"/>
  <c r="X71" i="6"/>
  <c r="Y71" i="6"/>
  <c r="Z71" i="6"/>
  <c r="AA71" i="6"/>
  <c r="AB71" i="6"/>
  <c r="AC71" i="6"/>
  <c r="AD71" i="6"/>
  <c r="AE71" i="6"/>
  <c r="AF71" i="6"/>
  <c r="AG71" i="6"/>
  <c r="AH71" i="6"/>
  <c r="AI71" i="6"/>
  <c r="D72" i="6"/>
  <c r="E72" i="6"/>
  <c r="F72" i="6"/>
  <c r="G72" i="6"/>
  <c r="H72" i="6"/>
  <c r="I72" i="6"/>
  <c r="J72" i="6"/>
  <c r="K72" i="6"/>
  <c r="L72" i="6"/>
  <c r="M72" i="6"/>
  <c r="N72" i="6"/>
  <c r="O72" i="6"/>
  <c r="P72" i="6"/>
  <c r="Q72" i="6"/>
  <c r="R72" i="6"/>
  <c r="S72" i="6"/>
  <c r="T72" i="6"/>
  <c r="U72" i="6"/>
  <c r="V72" i="6"/>
  <c r="W72" i="6"/>
  <c r="X72" i="6"/>
  <c r="Y72" i="6"/>
  <c r="Z72" i="6"/>
  <c r="AA72" i="6"/>
  <c r="AB72" i="6"/>
  <c r="AC72" i="6"/>
  <c r="AD72" i="6"/>
  <c r="AE72" i="6"/>
  <c r="AF72" i="6"/>
  <c r="AG72" i="6"/>
  <c r="AH72" i="6"/>
  <c r="AI72" i="6"/>
  <c r="D73" i="6"/>
  <c r="E73" i="6"/>
  <c r="F73" i="6"/>
  <c r="G73" i="6"/>
  <c r="H73" i="6"/>
  <c r="I73" i="6"/>
  <c r="J73" i="6"/>
  <c r="K73" i="6"/>
  <c r="L73" i="6"/>
  <c r="M73" i="6"/>
  <c r="N73" i="6"/>
  <c r="O73" i="6"/>
  <c r="P73" i="6"/>
  <c r="Q73" i="6"/>
  <c r="R73" i="6"/>
  <c r="S73" i="6"/>
  <c r="T73" i="6"/>
  <c r="U73" i="6"/>
  <c r="V73" i="6"/>
  <c r="W73" i="6"/>
  <c r="X73" i="6"/>
  <c r="Y73" i="6"/>
  <c r="Z73" i="6"/>
  <c r="AA73" i="6"/>
  <c r="AB73" i="6"/>
  <c r="AC73" i="6"/>
  <c r="AD73" i="6"/>
  <c r="AE73" i="6"/>
  <c r="AF73" i="6"/>
  <c r="AG73" i="6"/>
  <c r="AH73" i="6"/>
  <c r="AI73" i="6"/>
  <c r="C70" i="6"/>
  <c r="C71" i="6"/>
  <c r="C72" i="6"/>
  <c r="C73" i="6"/>
  <c r="C43" i="6"/>
  <c r="C44" i="6"/>
  <c r="C45" i="6"/>
  <c r="C46" i="6"/>
  <c r="C47" i="6"/>
  <c r="C48" i="6"/>
  <c r="C49" i="6"/>
  <c r="C50" i="6"/>
  <c r="C51" i="6"/>
  <c r="C52" i="6"/>
  <c r="C53" i="6"/>
  <c r="C54" i="6"/>
  <c r="C55" i="6"/>
  <c r="C56" i="6"/>
  <c r="C57" i="6"/>
  <c r="C58" i="6"/>
  <c r="C59" i="6"/>
  <c r="C60" i="6"/>
  <c r="C61" i="6"/>
  <c r="C62" i="6"/>
  <c r="C63" i="6"/>
  <c r="C64" i="6"/>
  <c r="C65" i="6"/>
  <c r="C66" i="6"/>
  <c r="C67" i="6"/>
  <c r="C68" i="6"/>
  <c r="C69" i="6"/>
  <c r="C42" i="6"/>
  <c r="AI36" i="6"/>
  <c r="AH36" i="6" l="1"/>
  <c r="AG36" i="6" l="1"/>
  <c r="AF36" i="6" l="1"/>
  <c r="AA7" i="7" l="1" a="1"/>
  <c r="AA7" i="7" s="1"/>
  <c r="AB7" i="7" a="1"/>
  <c r="AB7" i="7" s="1"/>
  <c r="AB25" i="7"/>
  <c r="AB9" i="7"/>
  <c r="AB15" i="7"/>
  <c r="AB17" i="7"/>
  <c r="AB23" i="7"/>
  <c r="AB26" i="7"/>
  <c r="AB34" i="7"/>
  <c r="AB8" i="7"/>
  <c r="AA14" i="7"/>
  <c r="AA26" i="7"/>
  <c r="AA28" i="7"/>
  <c r="AA34" i="7"/>
  <c r="AA36" i="7"/>
  <c r="T6" i="7" a="1"/>
  <c r="T6" i="7" s="1"/>
  <c r="T4" i="7" a="1"/>
  <c r="T4" i="7" s="1"/>
  <c r="D11" i="7"/>
  <c r="AA8" i="7"/>
  <c r="AA9" i="7"/>
  <c r="AA10" i="7"/>
  <c r="AB10" i="7"/>
  <c r="AA11" i="7"/>
  <c r="AB11" i="7"/>
  <c r="AA12" i="7"/>
  <c r="AB12" i="7"/>
  <c r="AA13" i="7"/>
  <c r="AB13" i="7"/>
  <c r="AB14" i="7"/>
  <c r="AA15" i="7"/>
  <c r="AA16" i="7"/>
  <c r="AB16" i="7"/>
  <c r="AA17" i="7"/>
  <c r="AA18" i="7"/>
  <c r="AB18" i="7"/>
  <c r="AA19" i="7"/>
  <c r="AB19" i="7"/>
  <c r="AA20" i="7"/>
  <c r="AB20" i="7"/>
  <c r="AA21" i="7"/>
  <c r="AB21" i="7"/>
  <c r="AA22" i="7"/>
  <c r="AB22" i="7"/>
  <c r="AA23" i="7"/>
  <c r="AA24" i="7"/>
  <c r="AB24" i="7"/>
  <c r="AA25" i="7"/>
  <c r="AA27" i="7"/>
  <c r="AB27" i="7"/>
  <c r="AB28" i="7"/>
  <c r="AA29" i="7"/>
  <c r="AB29" i="7"/>
  <c r="AA30" i="7"/>
  <c r="AB30" i="7"/>
  <c r="AA31" i="7"/>
  <c r="AB31" i="7"/>
  <c r="AA32" i="7"/>
  <c r="AB32" i="7"/>
  <c r="AA33" i="7"/>
  <c r="AB33" i="7"/>
  <c r="AA35" i="7"/>
  <c r="AB35" i="7"/>
  <c r="AB36" i="7"/>
  <c r="AA37" i="7"/>
  <c r="AB37" i="7"/>
  <c r="AA38" i="7"/>
  <c r="AB38" i="7"/>
  <c r="AC13" i="7" l="1"/>
  <c r="AD13" i="7" s="1"/>
  <c r="U6" i="7"/>
  <c r="D50" i="7"/>
  <c r="U4" i="7"/>
  <c r="AC8" i="7"/>
  <c r="AD8" i="7" s="1"/>
  <c r="AE8" i="7" s="1"/>
  <c r="AD36" i="6"/>
  <c r="L4" i="7" l="1"/>
  <c r="AC36" i="6"/>
  <c r="D10" i="7" l="1"/>
  <c r="C10" i="7"/>
  <c r="AC10" i="7"/>
  <c r="AD10" i="7" s="1"/>
  <c r="AE10" i="7" s="1"/>
  <c r="AF10" i="7" s="1"/>
  <c r="AC28" i="7" l="1"/>
  <c r="AD28" i="7" s="1"/>
  <c r="AE28" i="7" s="1"/>
  <c r="AF28" i="7" s="1"/>
  <c r="AC26" i="7"/>
  <c r="AD26" i="7" s="1"/>
  <c r="AE26" i="7" s="1"/>
  <c r="AF26" i="7" s="1"/>
  <c r="AC24" i="7"/>
  <c r="AD24" i="7" s="1"/>
  <c r="AE24" i="7" s="1"/>
  <c r="AF24" i="7" s="1"/>
  <c r="AC22" i="7"/>
  <c r="AC20" i="7"/>
  <c r="AD20" i="7" s="1"/>
  <c r="AE20" i="7" s="1"/>
  <c r="AF20" i="7" s="1"/>
  <c r="AC18" i="7"/>
  <c r="AD18" i="7" s="1"/>
  <c r="AE18" i="7" s="1"/>
  <c r="AF18" i="7" s="1"/>
  <c r="AC16" i="7"/>
  <c r="AD16" i="7" s="1"/>
  <c r="AE16" i="7" s="1"/>
  <c r="AF16" i="7" s="1"/>
  <c r="AC14" i="7"/>
  <c r="AD14" i="7" s="1"/>
  <c r="AE14" i="7" s="1"/>
  <c r="AF14" i="7" s="1"/>
  <c r="AC12" i="7"/>
  <c r="AD12" i="7" s="1"/>
  <c r="AE12" i="7" s="1"/>
  <c r="AF12" i="7" s="1"/>
  <c r="AC38" i="7"/>
  <c r="AD38" i="7" s="1"/>
  <c r="AE38" i="7" s="1"/>
  <c r="AF38" i="7" s="1"/>
  <c r="AC34" i="7"/>
  <c r="AD34" i="7" s="1"/>
  <c r="AE34" i="7" s="1"/>
  <c r="AF34" i="7" s="1"/>
  <c r="AC29" i="7"/>
  <c r="AD29" i="7" s="1"/>
  <c r="AE29" i="7" s="1"/>
  <c r="AF29" i="7" s="1"/>
  <c r="AC25" i="7"/>
  <c r="AD25" i="7" s="1"/>
  <c r="AE25" i="7" s="1"/>
  <c r="AF25" i="7" s="1"/>
  <c r="AC21" i="7"/>
  <c r="AD21" i="7" s="1"/>
  <c r="AE21" i="7" s="1"/>
  <c r="AF21" i="7" s="1"/>
  <c r="AC17" i="7"/>
  <c r="AD17" i="7" s="1"/>
  <c r="AE17" i="7" s="1"/>
  <c r="AF17" i="7" s="1"/>
  <c r="AC32" i="7"/>
  <c r="AD32" i="7" s="1"/>
  <c r="AE32" i="7" s="1"/>
  <c r="AF32" i="7" s="1"/>
  <c r="AC33" i="7"/>
  <c r="AD33" i="7" s="1"/>
  <c r="AE33" i="7" s="1"/>
  <c r="AF33" i="7" s="1"/>
  <c r="AC27" i="7"/>
  <c r="AD27" i="7" s="1"/>
  <c r="AE27" i="7" s="1"/>
  <c r="AF27" i="7" s="1"/>
  <c r="AC23" i="7"/>
  <c r="AD23" i="7" s="1"/>
  <c r="AE23" i="7" s="1"/>
  <c r="AF23" i="7" s="1"/>
  <c r="AC19" i="7"/>
  <c r="AD19" i="7" s="1"/>
  <c r="AE19" i="7" s="1"/>
  <c r="AF19" i="7" s="1"/>
  <c r="AC15" i="7"/>
  <c r="AD15" i="7" s="1"/>
  <c r="AE15" i="7" s="1"/>
  <c r="AF15" i="7" s="1"/>
  <c r="AE13" i="7"/>
  <c r="AF13" i="7" s="1"/>
  <c r="AC37" i="7"/>
  <c r="AD37" i="7" s="1"/>
  <c r="AE37" i="7" s="1"/>
  <c r="AF37" i="7" s="1"/>
  <c r="AC35" i="7"/>
  <c r="AD35" i="7" s="1"/>
  <c r="AE35" i="7" s="1"/>
  <c r="AF35" i="7" s="1"/>
  <c r="AF8" i="7"/>
  <c r="AC36" i="7"/>
  <c r="AD36" i="7" s="1"/>
  <c r="AE36" i="7" s="1"/>
  <c r="AF36" i="7" s="1"/>
  <c r="AC30" i="7"/>
  <c r="AD30" i="7" s="1"/>
  <c r="AE30" i="7" s="1"/>
  <c r="AF30" i="7" s="1"/>
  <c r="AC9" i="7"/>
  <c r="AD9" i="7" s="1"/>
  <c r="AE9" i="7" s="1"/>
  <c r="AF9" i="7" s="1"/>
  <c r="U3" i="7"/>
  <c r="K4" i="7"/>
  <c r="G8" i="7"/>
  <c r="D5" i="5"/>
  <c r="D6" i="5"/>
  <c r="D7" i="5"/>
  <c r="D8" i="5"/>
  <c r="D9" i="5"/>
  <c r="D10" i="5"/>
  <c r="D11" i="5"/>
  <c r="D12" i="5"/>
  <c r="D13" i="5"/>
  <c r="D14" i="5"/>
  <c r="D15" i="5"/>
  <c r="D16" i="5"/>
  <c r="D17" i="5"/>
  <c r="D18" i="5"/>
  <c r="D19" i="5"/>
  <c r="D20" i="5"/>
  <c r="D21" i="5"/>
  <c r="D22" i="5"/>
  <c r="D23" i="5"/>
  <c r="D24" i="5"/>
  <c r="D25" i="5"/>
  <c r="D26" i="5"/>
  <c r="D27" i="5"/>
  <c r="D28" i="5"/>
  <c r="D29" i="5"/>
  <c r="D30" i="5"/>
  <c r="D31" i="5"/>
  <c r="D32" i="5"/>
  <c r="D33" i="5"/>
  <c r="D34" i="5"/>
  <c r="D35" i="5"/>
  <c r="D36" i="5"/>
  <c r="D37" i="5"/>
  <c r="B51" i="5"/>
  <c r="B50" i="5"/>
  <c r="B49" i="5"/>
  <c r="B48" i="5"/>
  <c r="AB47" i="5"/>
  <c r="AA47" i="5"/>
  <c r="Z47" i="5"/>
  <c r="Y47" i="5"/>
  <c r="X47" i="5"/>
  <c r="W47" i="5"/>
  <c r="V47" i="5"/>
  <c r="C47" i="5"/>
  <c r="B47" i="5"/>
  <c r="AB45" i="5"/>
  <c r="AA45" i="5"/>
  <c r="Z45" i="5"/>
  <c r="Y45" i="5"/>
  <c r="X45" i="5"/>
  <c r="W45" i="5"/>
  <c r="V45" i="5"/>
  <c r="C45" i="5"/>
  <c r="B45" i="5"/>
  <c r="AB44" i="5"/>
  <c r="AA44" i="5"/>
  <c r="Z44" i="5"/>
  <c r="Y44" i="5"/>
  <c r="X44" i="5"/>
  <c r="W44" i="5"/>
  <c r="V44" i="5"/>
  <c r="C44" i="5"/>
  <c r="B44" i="5"/>
  <c r="AB51" i="5"/>
  <c r="AB50" i="5"/>
  <c r="AB49" i="5"/>
  <c r="AB48" i="5"/>
  <c r="AA51" i="5"/>
  <c r="AA50" i="5"/>
  <c r="AA49" i="5"/>
  <c r="AA48" i="5"/>
  <c r="Z50" i="5"/>
  <c r="Z49" i="5"/>
  <c r="Z48" i="5"/>
  <c r="Y51" i="5"/>
  <c r="Y50" i="5"/>
  <c r="X51" i="5"/>
  <c r="X50" i="5"/>
  <c r="X49" i="5"/>
  <c r="X48" i="5"/>
  <c r="W51" i="5"/>
  <c r="W50" i="5"/>
  <c r="W49" i="5"/>
  <c r="W48" i="5"/>
  <c r="V51" i="5"/>
  <c r="V50" i="5"/>
  <c r="V49" i="5"/>
  <c r="V48" i="5"/>
  <c r="C51" i="5"/>
  <c r="C50" i="5"/>
  <c r="C49" i="5"/>
  <c r="C48" i="5"/>
  <c r="AD22" i="7" l="1"/>
  <c r="AE22" i="7"/>
  <c r="N4" i="7"/>
  <c r="AC11" i="7"/>
  <c r="AD11" i="7" s="1"/>
  <c r="AE11" i="7" s="1"/>
  <c r="AF11" i="7" s="1"/>
  <c r="AC31" i="7"/>
  <c r="AD31" i="7" s="1"/>
  <c r="AE31" i="7" s="1"/>
  <c r="AF31" i="7" s="1"/>
  <c r="Y48" i="5"/>
  <c r="Y49" i="5"/>
  <c r="Z51" i="5"/>
  <c r="I126" i="4"/>
  <c r="H126" i="4"/>
  <c r="G126" i="4"/>
  <c r="F126" i="4"/>
  <c r="E126" i="4"/>
  <c r="D126" i="4"/>
  <c r="C126" i="4"/>
  <c r="B126" i="4"/>
  <c r="I117" i="4"/>
  <c r="H117" i="4"/>
  <c r="G117" i="4"/>
  <c r="F117" i="4"/>
  <c r="E117" i="4"/>
  <c r="D117" i="4"/>
  <c r="C117" i="4"/>
  <c r="B117" i="4"/>
  <c r="I108" i="4"/>
  <c r="H108" i="4"/>
  <c r="G108" i="4"/>
  <c r="F108" i="4"/>
  <c r="E108" i="4"/>
  <c r="D108" i="4"/>
  <c r="C108" i="4"/>
  <c r="B108" i="4"/>
  <c r="I99" i="4"/>
  <c r="H99" i="4"/>
  <c r="G99" i="4"/>
  <c r="F99" i="4"/>
  <c r="E99" i="4"/>
  <c r="D99" i="4"/>
  <c r="C99" i="4"/>
  <c r="B99" i="4"/>
  <c r="I91" i="4"/>
  <c r="H91" i="4"/>
  <c r="G91" i="4"/>
  <c r="F91" i="4"/>
  <c r="E91" i="4"/>
  <c r="D91" i="4"/>
  <c r="C91" i="4"/>
  <c r="B91" i="4"/>
  <c r="I82" i="4"/>
  <c r="H82" i="4"/>
  <c r="G82" i="4"/>
  <c r="F82" i="4"/>
  <c r="E82" i="4"/>
  <c r="D82" i="4"/>
  <c r="C82" i="4"/>
  <c r="B82" i="4"/>
  <c r="I71" i="4"/>
  <c r="H71" i="4"/>
  <c r="G71" i="4"/>
  <c r="F71" i="4"/>
  <c r="E71" i="4"/>
  <c r="D71" i="4"/>
  <c r="C71" i="4"/>
  <c r="B71" i="4"/>
  <c r="I64" i="4"/>
  <c r="H64" i="4"/>
  <c r="G64" i="4"/>
  <c r="F64" i="4"/>
  <c r="E64" i="4"/>
  <c r="D64" i="4"/>
  <c r="C64" i="4"/>
  <c r="B64" i="4"/>
  <c r="I59" i="4"/>
  <c r="H59" i="4"/>
  <c r="G59" i="4"/>
  <c r="F59" i="4"/>
  <c r="E59" i="4"/>
  <c r="D59" i="4"/>
  <c r="C59" i="4"/>
  <c r="B59" i="4"/>
  <c r="I50" i="4"/>
  <c r="H50" i="4"/>
  <c r="G50" i="4"/>
  <c r="F50" i="4"/>
  <c r="E50" i="4"/>
  <c r="D50" i="4"/>
  <c r="C50" i="4"/>
  <c r="B50" i="4"/>
  <c r="I41" i="4"/>
  <c r="H41" i="4"/>
  <c r="G41" i="4"/>
  <c r="F41" i="4"/>
  <c r="E41" i="4"/>
  <c r="D41" i="4"/>
  <c r="C41" i="4"/>
  <c r="B41" i="4"/>
  <c r="D68" i="3"/>
  <c r="C68" i="3"/>
  <c r="B68" i="3"/>
  <c r="P42" i="2"/>
  <c r="O42" i="2"/>
  <c r="N42" i="2"/>
  <c r="M42" i="2"/>
  <c r="L42" i="2"/>
  <c r="K42" i="2"/>
  <c r="J42" i="2"/>
  <c r="I42" i="2"/>
  <c r="I43" i="1"/>
  <c r="H43" i="1"/>
  <c r="G43" i="1"/>
  <c r="F43" i="1"/>
  <c r="E43" i="1"/>
  <c r="D43" i="1"/>
  <c r="C43" i="1"/>
  <c r="AF22" i="7" l="1"/>
  <c r="AG9" i="7" s="1"/>
  <c r="E128" i="4"/>
  <c r="E130" i="4" s="1"/>
  <c r="I128" i="4"/>
  <c r="I130" i="4" s="1"/>
  <c r="C128" i="4"/>
  <c r="C130" i="4" s="1"/>
  <c r="G128" i="4"/>
  <c r="G130" i="4" s="1"/>
  <c r="B128" i="4"/>
  <c r="B130" i="4" s="1"/>
  <c r="D128" i="4"/>
  <c r="F128" i="4"/>
  <c r="H128" i="4"/>
  <c r="AG37" i="7" l="1"/>
  <c r="AG30" i="7"/>
  <c r="AG12" i="7"/>
  <c r="AG36" i="7"/>
  <c r="AG16" i="7"/>
  <c r="AG8" i="7"/>
  <c r="AG14" i="7"/>
  <c r="AG21" i="7"/>
  <c r="AG18" i="7"/>
  <c r="AG17" i="7"/>
  <c r="AG35" i="7"/>
  <c r="AG27" i="7"/>
  <c r="AG31" i="7"/>
  <c r="AG10" i="7"/>
  <c r="AG22" i="7"/>
  <c r="AG32" i="7"/>
  <c r="AG26" i="7"/>
  <c r="AG11" i="7"/>
  <c r="AG13" i="7"/>
  <c r="AG15" i="7"/>
  <c r="AG24" i="7"/>
  <c r="AG23" i="7"/>
  <c r="AG38" i="7"/>
  <c r="AG28" i="7"/>
  <c r="AG25" i="7"/>
  <c r="AG33" i="7"/>
  <c r="AG29" i="7"/>
  <c r="AG19" i="7"/>
  <c r="AG34" i="7"/>
  <c r="AG20" i="7"/>
  <c r="H130" i="4"/>
  <c r="F130" i="4"/>
  <c r="D130" i="4"/>
  <c r="AI9" i="7" l="1"/>
  <c r="AH9" i="7"/>
  <c r="AH11" i="7"/>
  <c r="AH26" i="7"/>
  <c r="AI26" i="7"/>
  <c r="AI24" i="7"/>
  <c r="AI30" i="7"/>
  <c r="AH18" i="7"/>
  <c r="AH28" i="7"/>
  <c r="AI19" i="7"/>
  <c r="AH34" i="7"/>
  <c r="AI31" i="7"/>
  <c r="AH19" i="7"/>
  <c r="AH27" i="7"/>
  <c r="AH30" i="7"/>
  <c r="AI16" i="7"/>
  <c r="AH29" i="7"/>
  <c r="AI21" i="7"/>
  <c r="AI17" i="7"/>
  <c r="AI33" i="7"/>
  <c r="AH8" i="7"/>
  <c r="AH10" i="7"/>
  <c r="AH25" i="7"/>
  <c r="AI10" i="7"/>
  <c r="AH35" i="7"/>
  <c r="AI32" i="7"/>
  <c r="AH17" i="7"/>
  <c r="AH20" i="7"/>
  <c r="AI12" i="7"/>
  <c r="AI18" i="7"/>
  <c r="AH38" i="7"/>
  <c r="AI36" i="7"/>
  <c r="AI34" i="7"/>
  <c r="AH22" i="7"/>
  <c r="AH16" i="7"/>
  <c r="AH15" i="7"/>
  <c r="AH31" i="7"/>
  <c r="AI28" i="7"/>
  <c r="AH36" i="7"/>
  <c r="AH32" i="7"/>
  <c r="AH33" i="7"/>
  <c r="AI22" i="7"/>
  <c r="AH13" i="7"/>
  <c r="AH12" i="7"/>
  <c r="AH24" i="7"/>
  <c r="AI35" i="7"/>
  <c r="AI38" i="7"/>
  <c r="AI23" i="7"/>
  <c r="AH14" i="7"/>
  <c r="AH23" i="7"/>
  <c r="AH37" i="7"/>
  <c r="AI14" i="7"/>
  <c r="AI13" i="7"/>
  <c r="AI29" i="7"/>
  <c r="AI15" i="7"/>
  <c r="AI11" i="7"/>
  <c r="AI37" i="7"/>
  <c r="AH21" i="7"/>
  <c r="AI27" i="7"/>
  <c r="AI25" i="7"/>
  <c r="AI20" i="7"/>
  <c r="AI8" i="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<sst xmlns="http://schemas.openxmlformats.org/spreadsheetml/2006/main" count="548" uniqueCount="275">
  <si>
    <t>Historial Yearly (2010-2017) EGM LGA Expenditure Data</t>
  </si>
  <si>
    <t>LGA Name</t>
  </si>
  <si>
    <t>Region</t>
  </si>
  <si>
    <t>Expenditure
1 Jul 10 - 30 Jun 11</t>
  </si>
  <si>
    <t>Expenditure
1 Jul 11 - 30 Jun 12</t>
  </si>
  <si>
    <t>Expenditure
1 Jul 12 - 30 Jun 13</t>
  </si>
  <si>
    <t>Expenditure
1 Jul 13 - 30 Jun 14</t>
  </si>
  <si>
    <t>Expenditure
1 Jul 14 - 30 Jun 15</t>
  </si>
  <si>
    <t>Expenditure
1 Jul 15 - 30 Jun 16</t>
  </si>
  <si>
    <t>Expenditure
1 Jul 16 - 30 Jun 17</t>
  </si>
  <si>
    <t>M</t>
  </si>
  <si>
    <t>SHIRE OF NORTHERN GRAMPIANS</t>
  </si>
  <si>
    <t>CITY OF GREATER GEELONG</t>
  </si>
  <si>
    <t>SHIRE OF COLAC-OTWAY</t>
  </si>
  <si>
    <t>SHIRE OF CENTRAL GOLDFIELDS</t>
  </si>
  <si>
    <t>SHIRE OF MITCHELL</t>
  </si>
  <si>
    <t>SHIRE OF CAMPASPE</t>
  </si>
  <si>
    <t>Please note:</t>
  </si>
  <si>
    <t>The following is a list of amalgamated LGA's in this data set:</t>
  </si>
  <si>
    <t xml:space="preserve">  CITY OF WHITTLESEA consists of City of Whittlesea and Shire of Nillumbik</t>
  </si>
  <si>
    <t xml:space="preserve">  SHIRE OF NORTHERN GRAMPIANS consists of Rural City of Ararat and Shire of Northern Grampians</t>
  </si>
  <si>
    <t xml:space="preserve">  CITY OF GREATER GEELONG consists of Borough of Queenscliffe and City of Greater Geelong</t>
  </si>
  <si>
    <t xml:space="preserve">  SHIRE OF COLAC-OTWAY consists of Shire of Corangamite and Shire of Colac-Otway</t>
  </si>
  <si>
    <t xml:space="preserve">  SHIRE OF MOORABOOL consists of Shire of Hepburn and Shire of Moorabool</t>
  </si>
  <si>
    <t xml:space="preserve">  SHIRE OF CENTRAL GOLDFIELDS consists of Shire of Central Goldfields and Shire of Mount Alexander</t>
  </si>
  <si>
    <t xml:space="preserve">  SHIRE OF MITCHELL consists of Shire of Mansfield, Shire of Murrindindi and Shire of Mitchell</t>
  </si>
  <si>
    <t xml:space="preserve">  SHIRE OF ALPINE consists of Shire of Towong and Shire of Alpine</t>
  </si>
  <si>
    <t xml:space="preserve">  RURAL CITY OF BENALLA consists of Shire of Moira, Shire of Strathbogie, and Rural City of Benalla</t>
  </si>
  <si>
    <t xml:space="preserve">  SHIRE OF CAMPASPE consists of Shire of Gannawarra and Shire of Campaspe</t>
  </si>
  <si>
    <t xml:space="preserve">  SHIRE OF GLENELG consists of Shire of Glenelg and Shire of Southern Grampians</t>
  </si>
  <si>
    <t>Historial Yearly (2002-2010) EGM LGA Expenditure Data</t>
  </si>
  <si>
    <t>RURAL CITY OF ARARAT</t>
  </si>
  <si>
    <t xml:space="preserve">Historical yearly (2000-2003) EGM LGA expenditure data </t>
  </si>
  <si>
    <t xml:space="preserve">BANYULE    </t>
  </si>
  <si>
    <t xml:space="preserve">BAYSIDE    </t>
  </si>
  <si>
    <t xml:space="preserve">BOROONDARA    </t>
  </si>
  <si>
    <t xml:space="preserve">BRIMBANK    </t>
  </si>
  <si>
    <t xml:space="preserve">CARDINIA    </t>
  </si>
  <si>
    <t xml:space="preserve">CASEY    </t>
  </si>
  <si>
    <t xml:space="preserve">DAREBIN    </t>
  </si>
  <si>
    <t xml:space="preserve">FRANKSTON    </t>
  </si>
  <si>
    <t xml:space="preserve">GLEN EIRA   </t>
  </si>
  <si>
    <t xml:space="preserve">GREATER DANDENONG   </t>
  </si>
  <si>
    <t xml:space="preserve">HOBSONS BAY   </t>
  </si>
  <si>
    <t xml:space="preserve">HUME    </t>
  </si>
  <si>
    <t xml:space="preserve">KINGSTON    </t>
  </si>
  <si>
    <t xml:space="preserve">KNOX    </t>
  </si>
  <si>
    <t xml:space="preserve">MANNINGHAM    </t>
  </si>
  <si>
    <t xml:space="preserve">MARIBYRNONG    </t>
  </si>
  <si>
    <t xml:space="preserve">MAROONDAH    </t>
  </si>
  <si>
    <t xml:space="preserve">MELBOURNE    </t>
  </si>
  <si>
    <t xml:space="preserve">MELTON </t>
  </si>
  <si>
    <t xml:space="preserve">MONASH </t>
  </si>
  <si>
    <t>MOONEE VALLEY</t>
  </si>
  <si>
    <t xml:space="preserve">MORELAND </t>
  </si>
  <si>
    <t>MORNINGTON PENINSULA</t>
  </si>
  <si>
    <t xml:space="preserve">NILLUMBIK </t>
  </si>
  <si>
    <t>PORT PHILLIP</t>
  </si>
  <si>
    <t xml:space="preserve">STONNINGTON </t>
  </si>
  <si>
    <t xml:space="preserve">WHITEHORSE </t>
  </si>
  <si>
    <t xml:space="preserve">WHITTLESEA </t>
  </si>
  <si>
    <t xml:space="preserve">WYNDHAM </t>
  </si>
  <si>
    <t xml:space="preserve">YARRA </t>
  </si>
  <si>
    <t>YARRA RANGES</t>
  </si>
  <si>
    <t xml:space="preserve">Historical yearly (1992-2000) EGM LGA expenditure data </t>
  </si>
  <si>
    <t>Metropolitan Sub-total (31 LGAs)</t>
  </si>
  <si>
    <t xml:space="preserve">SD BARWON   </t>
  </si>
  <si>
    <t>BALANCE OF LGAs</t>
  </si>
  <si>
    <t xml:space="preserve">BOROUGH OF QUEENSCLIFFE </t>
  </si>
  <si>
    <t xml:space="preserve">GOLDEN PLAINS SHIRE </t>
  </si>
  <si>
    <t>SURF COAST SHIRE</t>
  </si>
  <si>
    <t>Sub-total (5 LGAs)</t>
  </si>
  <si>
    <t xml:space="preserve">SD CENTRAL HIGHLANDS HIGHLANDS </t>
  </si>
  <si>
    <t>CITY OF BALLARAT</t>
  </si>
  <si>
    <t xml:space="preserve">SHIRE OF HEPBURN </t>
  </si>
  <si>
    <t>BALANCE OF LGAs-</t>
  </si>
  <si>
    <t>CITY OF MOORABOOL</t>
  </si>
  <si>
    <t>SHIRE OF PYRENEES</t>
  </si>
  <si>
    <t xml:space="preserve">SD EAST GIPPSLAND GIPPSLAND </t>
  </si>
  <si>
    <t>SHIRE OF EAST GIPPSLAND</t>
  </si>
  <si>
    <t xml:space="preserve">SHIRE OF WELLINGTON </t>
  </si>
  <si>
    <t>Sub-total (2 LGAs)</t>
  </si>
  <si>
    <t xml:space="preserve">SD GIPPSLAND   </t>
  </si>
  <si>
    <t xml:space="preserve">BASS COAST SHIRE  </t>
  </si>
  <si>
    <t xml:space="preserve">SHIRE OF BAW BAW </t>
  </si>
  <si>
    <t>SHIRE OF LA TROBE</t>
  </si>
  <si>
    <t>SHIRE OF SOUTH GIPPSLAND</t>
  </si>
  <si>
    <t>Sub-total (4 LGAs)</t>
  </si>
  <si>
    <t xml:space="preserve">SD GOULBURN   </t>
  </si>
  <si>
    <t>CITY OF GREATER SHEPPARTON</t>
  </si>
  <si>
    <t>SHIRE OF DELATITE</t>
  </si>
  <si>
    <t>SHIRE OF MOIRA</t>
  </si>
  <si>
    <t xml:space="preserve">SHIRE OF MURRINDINDI </t>
  </si>
  <si>
    <t xml:space="preserve">SHIRE OF STRATHBOGIE </t>
  </si>
  <si>
    <t>Sub-total (7 LGAs)</t>
  </si>
  <si>
    <t xml:space="preserve">SD LODDON   </t>
  </si>
  <si>
    <t>CITY OF GREATER BENDIGO</t>
  </si>
  <si>
    <t>SHIRE OF MACEDON RANGES</t>
  </si>
  <si>
    <t xml:space="preserve">SHIRE OF LODDON </t>
  </si>
  <si>
    <t>SHIRE OF MOUNT ALEXANDER</t>
  </si>
  <si>
    <t xml:space="preserve">SD MALLEE   </t>
  </si>
  <si>
    <t>RURAL CITY OF MILDURA</t>
  </si>
  <si>
    <t>RURAL CITY OF SWAN</t>
  </si>
  <si>
    <t>SHIRE OF BULOKE</t>
  </si>
  <si>
    <t>SHIRE OF GANNAWARRA</t>
  </si>
  <si>
    <t xml:space="preserve">SD OVENS-MURRAY   </t>
  </si>
  <si>
    <t>RURAL CITY OF WANGARATTA</t>
  </si>
  <si>
    <t>RURAL CITY OF WODONGA</t>
  </si>
  <si>
    <t xml:space="preserve">ALPINE SHIRE   </t>
  </si>
  <si>
    <t>SHIRE OF INDIGO</t>
  </si>
  <si>
    <t xml:space="preserve">SHIRE OF TOWONG </t>
  </si>
  <si>
    <t xml:space="preserve">SD WESTERN DISTRICT DISTRICT </t>
  </si>
  <si>
    <t>CITY OF WARRNAMBOOL</t>
  </si>
  <si>
    <t xml:space="preserve">SHIRE OF GLENELG </t>
  </si>
  <si>
    <t xml:space="preserve">BALANCE OF LGAs- </t>
  </si>
  <si>
    <t xml:space="preserve">SHIRE OF CORANGAMITE </t>
  </si>
  <si>
    <t>SHIRE OF MOYNE</t>
  </si>
  <si>
    <t>SHIRE OF SOUTHERN GRAMPIANS</t>
  </si>
  <si>
    <t xml:space="preserve">SD WIMMERA   </t>
  </si>
  <si>
    <t>RURAL CITY OF HORSHAM</t>
  </si>
  <si>
    <t xml:space="preserve">SHIRE OF HINDMARSH </t>
  </si>
  <si>
    <t>SHIRE OF WEST WIMMERA</t>
  </si>
  <si>
    <t>SHIRE OF YARRIAMBIACK</t>
  </si>
  <si>
    <t>Country Sub-total (47 LGAs)</t>
  </si>
  <si>
    <t>TOTAL GAMING VENUES</t>
  </si>
  <si>
    <t>Losses 17/18 ($Million)</t>
  </si>
  <si>
    <t xml:space="preserve">Banyule </t>
  </si>
  <si>
    <t xml:space="preserve">Bayside </t>
  </si>
  <si>
    <t xml:space="preserve">Boroondara </t>
  </si>
  <si>
    <t xml:space="preserve">Brimbank </t>
  </si>
  <si>
    <t xml:space="preserve">Cardinia </t>
  </si>
  <si>
    <t xml:space="preserve">Casey </t>
  </si>
  <si>
    <t xml:space="preserve">Darebin </t>
  </si>
  <si>
    <t xml:space="preserve">Frankston </t>
  </si>
  <si>
    <t xml:space="preserve">Glen Eira </t>
  </si>
  <si>
    <t xml:space="preserve">Greater Dandenong </t>
  </si>
  <si>
    <t xml:space="preserve">Hobsons Bay </t>
  </si>
  <si>
    <t xml:space="preserve">Hume </t>
  </si>
  <si>
    <t xml:space="preserve">Kingston </t>
  </si>
  <si>
    <t xml:space="preserve">Knox </t>
  </si>
  <si>
    <t xml:space="preserve">Manningham </t>
  </si>
  <si>
    <t xml:space="preserve">Maribyrnong </t>
  </si>
  <si>
    <t xml:space="preserve">Maroondah </t>
  </si>
  <si>
    <t xml:space="preserve">Melbourne </t>
  </si>
  <si>
    <t xml:space="preserve">Melton </t>
  </si>
  <si>
    <t xml:space="preserve">Whitehorse </t>
  </si>
  <si>
    <t xml:space="preserve">Monash </t>
  </si>
  <si>
    <t xml:space="preserve">Moonee Valley </t>
  </si>
  <si>
    <t xml:space="preserve">Yarra </t>
  </si>
  <si>
    <t xml:space="preserve">Moreland </t>
  </si>
  <si>
    <t xml:space="preserve">Mornington Peninsula </t>
  </si>
  <si>
    <t xml:space="preserve">Nillumbik </t>
  </si>
  <si>
    <t xml:space="preserve">Port Phillip </t>
  </si>
  <si>
    <t xml:space="preserve">Stonnington </t>
  </si>
  <si>
    <t xml:space="preserve">Whittlesea </t>
  </si>
  <si>
    <t xml:space="preserve">Wyndham </t>
  </si>
  <si>
    <t xml:space="preserve">Yarra Ranges </t>
  </si>
  <si>
    <t>Victoria</t>
  </si>
  <si>
    <t>Melbourne metro.</t>
  </si>
  <si>
    <t>2017/18</t>
  </si>
  <si>
    <t>2010/11</t>
  </si>
  <si>
    <t>2011/12</t>
  </si>
  <si>
    <t>2012/13</t>
  </si>
  <si>
    <t>2013/14</t>
  </si>
  <si>
    <t>2014/15</t>
  </si>
  <si>
    <t>2015/16</t>
  </si>
  <si>
    <t>2016/17</t>
  </si>
  <si>
    <t>WHITTLESEA</t>
  </si>
  <si>
    <t>Melbourne</t>
  </si>
  <si>
    <t>Moreland</t>
  </si>
  <si>
    <t>Darebin</t>
  </si>
  <si>
    <t>Boroondara</t>
  </si>
  <si>
    <t>Whitehorse</t>
  </si>
  <si>
    <t>Manningham</t>
  </si>
  <si>
    <t>Banyule</t>
  </si>
  <si>
    <t>Maroondah</t>
  </si>
  <si>
    <t>Knox</t>
  </si>
  <si>
    <t>Monash</t>
  </si>
  <si>
    <t>Port Phillip</t>
  </si>
  <si>
    <t>Kingston</t>
  </si>
  <si>
    <t>Greater Dandenong</t>
  </si>
  <si>
    <t>Frankston</t>
  </si>
  <si>
    <t>Casey</t>
  </si>
  <si>
    <t>Hume</t>
  </si>
  <si>
    <t>Brimbank</t>
  </si>
  <si>
    <t>Hobsons Bay</t>
  </si>
  <si>
    <t>Wyndham</t>
  </si>
  <si>
    <t>Yarra</t>
  </si>
  <si>
    <t>Maribyrnong</t>
  </si>
  <si>
    <t>Stonnington</t>
  </si>
  <si>
    <t>Glen Eira</t>
  </si>
  <si>
    <t>Bayside</t>
  </si>
  <si>
    <t>Moonee Valley</t>
  </si>
  <si>
    <t>Cardinia</t>
  </si>
  <si>
    <t>Yarra Ranges</t>
  </si>
  <si>
    <t>Melton</t>
  </si>
  <si>
    <t>Mornington Peninsula</t>
  </si>
  <si>
    <t>2009/10</t>
  </si>
  <si>
    <t>2008/09</t>
  </si>
  <si>
    <t>2007/08</t>
  </si>
  <si>
    <t>2006/07</t>
  </si>
  <si>
    <t>2005/06</t>
  </si>
  <si>
    <t>2004/05</t>
  </si>
  <si>
    <t>2003/04</t>
  </si>
  <si>
    <t>2002/03</t>
  </si>
  <si>
    <t>Nillumbik</t>
  </si>
  <si>
    <t>Whittlesea</t>
  </si>
  <si>
    <t>2000/01</t>
  </si>
  <si>
    <t>2001/02</t>
  </si>
  <si>
    <t>1992/3</t>
  </si>
  <si>
    <t>1993/4</t>
  </si>
  <si>
    <t>1994/5</t>
  </si>
  <si>
    <t>1995/6</t>
  </si>
  <si>
    <t>1996/7</t>
  </si>
  <si>
    <t>1997/8</t>
  </si>
  <si>
    <t>1998/9</t>
  </si>
  <si>
    <t>1999/00</t>
  </si>
  <si>
    <t>CPI</t>
  </si>
  <si>
    <t>Metro. Melbourne</t>
  </si>
  <si>
    <t>Adjust for inflation</t>
  </si>
  <si>
    <t>No adjustment for inflation</t>
  </si>
  <si>
    <t xml:space="preserve">BANYULE </t>
  </si>
  <si>
    <t xml:space="preserve">BAYSIDE </t>
  </si>
  <si>
    <t xml:space="preserve">BOROONDARA </t>
  </si>
  <si>
    <t xml:space="preserve">BRIMBANK </t>
  </si>
  <si>
    <t xml:space="preserve">CASEY </t>
  </si>
  <si>
    <t xml:space="preserve">DAREBIN </t>
  </si>
  <si>
    <t xml:space="preserve">FRANKSTON </t>
  </si>
  <si>
    <t>GLEN EIRA</t>
  </si>
  <si>
    <t>GREATER DANDENONG</t>
  </si>
  <si>
    <t>HOBSONS BAY</t>
  </si>
  <si>
    <t>HUME</t>
  </si>
  <si>
    <t xml:space="preserve">KINGSTON </t>
  </si>
  <si>
    <t>KNOX</t>
  </si>
  <si>
    <t>MANNINGHAM</t>
  </si>
  <si>
    <t xml:space="preserve">MARIBYRNONG </t>
  </si>
  <si>
    <t xml:space="preserve">MAROONDAH </t>
  </si>
  <si>
    <t>MELBOURNE</t>
  </si>
  <si>
    <t>MONASH</t>
  </si>
  <si>
    <t>STONNINGTON</t>
  </si>
  <si>
    <t>WHITEHORSE</t>
  </si>
  <si>
    <t>WYNDHAM</t>
  </si>
  <si>
    <t xml:space="preserve">CARDINIA </t>
  </si>
  <si>
    <t>From data published by the Victorian Commission for Liquor and Gambling Regulation</t>
  </si>
  <si>
    <t>Per cent change</t>
  </si>
  <si>
    <t>million</t>
  </si>
  <si>
    <t xml:space="preserve">           Numeric change</t>
  </si>
  <si>
    <t>NOMINAL GAMING LOSSES</t>
  </si>
  <si>
    <t>GAMING LOSSES ADJUSTED FOR INFLATION</t>
  </si>
  <si>
    <t>Cumulative</t>
  </si>
  <si>
    <t>Losses ($millions)</t>
  </si>
  <si>
    <t>Numeric change</t>
  </si>
  <si>
    <t>Start year</t>
  </si>
  <si>
    <t>End year</t>
  </si>
  <si>
    <t>Type of change</t>
  </si>
  <si>
    <t>CHANGE IN EGM EXPENDITURE, OVER TIME</t>
  </si>
  <si>
    <t>2019/20</t>
  </si>
  <si>
    <t>2018/19</t>
  </si>
  <si>
    <t>2020/21</t>
  </si>
  <si>
    <t>2021/22</t>
  </si>
  <si>
    <t>Adjusted for inflation</t>
  </si>
  <si>
    <r>
      <t xml:space="preserve">                     Select locality of interest  </t>
    </r>
    <r>
      <rPr>
        <sz val="8"/>
        <rFont val="Wingdings"/>
        <charset val="2"/>
      </rPr>
      <t>F</t>
    </r>
  </si>
  <si>
    <r>
      <t xml:space="preserve">             And a locality for comparison  </t>
    </r>
    <r>
      <rPr>
        <sz val="8"/>
        <rFont val="Wingdings"/>
        <charset val="2"/>
      </rPr>
      <t>F</t>
    </r>
  </si>
  <si>
    <r>
      <t xml:space="preserve">        …and chose whether to adjust for inflation  </t>
    </r>
    <r>
      <rPr>
        <sz val="8"/>
        <rFont val="Wingdings"/>
        <charset val="2"/>
      </rPr>
      <t>F</t>
    </r>
  </si>
  <si>
    <t>2022/23</t>
  </si>
  <si>
    <t>2023/24</t>
  </si>
  <si>
    <t>2024/25</t>
  </si>
  <si>
    <t>numeric ch</t>
  </si>
  <si>
    <t>per cent ch</t>
  </si>
  <si>
    <t>choice</t>
  </si>
  <si>
    <t>Adj choice</t>
  </si>
  <si>
    <t>EGM Gambling Losses by Metropolitan LGA: 1992 to 2025</t>
  </si>
  <si>
    <t>(2025 dollars)</t>
  </si>
  <si>
    <t>EGM GAMBLING EXPENDITURE by MUNICIPALITY AND YEAR: 
metropolitan municipalities, 1992/93 to 2024/25</t>
  </si>
  <si>
    <t>Cumulative Losses: 1992 to 2024/25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</si>
</sst>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8" formatCode="&quot;$&quot;#,##0.00;[Red]\-&quot;$&quot;#,##0.00"/>
    <numFmt numFmtId="43" formatCode="_-* #,##0.00_-;\-* #,##0.00_-;_-* &quot;-&quot;??_-;_-@_-"/>
    <numFmt numFmtId="164" formatCode="_-* #,##0_-;\-* #,##0_-;_-* &quot;-&quot;??_-;_-@_-"/>
    <numFmt numFmtId="165" formatCode="#,##0.0"/>
    <numFmt numFmtId="166" formatCode="0.0"/>
    <numFmt numFmtId="167" formatCode="&quot;$&quot;#,##0"/>
  </numFmts>
  <fonts count="50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name val="Arial"/>
      <family val="2"/>
    </font>
    <font>
      <b/>
      <sz val="20"/>
      <name val="Arial"/>
      <family val="2"/>
    </font>
    <font>
      <b/>
      <sz val="9"/>
      <name val="Arial"/>
      <family val="2"/>
    </font>
    <font>
      <sz val="9"/>
      <color indexed="8"/>
      <name val="Arial"/>
      <family val="2"/>
    </font>
    <font>
      <b/>
      <sz val="10"/>
      <name val="Arial"/>
      <family val="2"/>
    </font>
    <font>
      <u/>
      <sz val="10"/>
      <name val="Arial"/>
      <family val="2"/>
    </font>
    <font>
      <sz val="7"/>
      <color theme="1" tint="0.499984740745262"/>
      <name val="Times New Roman"/>
      <family val="1"/>
    </font>
    <font>
      <sz val="8"/>
      <color theme="1" tint="0.499984740745262"/>
      <name val="Times New Roman"/>
      <family val="1"/>
    </font>
    <font>
      <sz val="8"/>
      <name val="Times New Roman"/>
      <family val="1"/>
    </font>
    <font>
      <sz val="8"/>
      <color indexed="18"/>
      <name val="Garamond"/>
      <family val="1"/>
    </font>
    <font>
      <sz val="7.5"/>
      <name val="Times New Roman"/>
      <family val="1"/>
    </font>
    <font>
      <sz val="8"/>
      <name val="Arial"/>
      <family val="2"/>
    </font>
    <font>
      <sz val="9"/>
      <name val="Garamond"/>
      <family val="1"/>
    </font>
    <font>
      <sz val="7"/>
      <name val="Times New Roman"/>
      <family val="1"/>
    </font>
    <font>
      <u/>
      <sz val="11"/>
      <color theme="10"/>
      <name val="Calibri"/>
      <family val="2"/>
    </font>
    <font>
      <u/>
      <sz val="11.5"/>
      <color theme="10"/>
      <name val="Arial"/>
      <family val="2"/>
    </font>
    <font>
      <b/>
      <sz val="8"/>
      <name val="Calibri"/>
      <family val="2"/>
      <scheme val="minor"/>
    </font>
    <font>
      <sz val="8"/>
      <name val="Calibri"/>
      <family val="2"/>
      <scheme val="minor"/>
    </font>
    <font>
      <sz val="10"/>
      <name val="Calibri"/>
      <family val="2"/>
      <scheme val="minor"/>
    </font>
    <font>
      <sz val="8"/>
      <color indexed="8"/>
      <name val="Calibri"/>
      <family val="2"/>
      <scheme val="minor"/>
    </font>
    <font>
      <b/>
      <sz val="9"/>
      <name val="Calibri"/>
      <family val="2"/>
      <scheme val="minor"/>
    </font>
    <font>
      <sz val="9"/>
      <name val="Calibri"/>
      <family val="2"/>
      <scheme val="minor"/>
    </font>
    <font>
      <sz val="14"/>
      <name val="Calibri"/>
      <family val="2"/>
      <scheme val="minor"/>
    </font>
    <font>
      <sz val="6"/>
      <name val="Calibri"/>
      <family val="2"/>
      <scheme val="minor"/>
    </font>
    <font>
      <sz val="7"/>
      <name val="Calibri"/>
      <family val="2"/>
      <scheme val="minor"/>
    </font>
    <font>
      <sz val="8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sz val="13.5"/>
      <color rgb="FFFFFF00"/>
      <name val="Garamond"/>
      <family val="1"/>
    </font>
    <font>
      <b/>
      <sz val="20"/>
      <name val="Calibri"/>
      <family val="2"/>
      <scheme val="minor"/>
    </font>
    <font>
      <b/>
      <sz val="10"/>
      <name val="Calibri"/>
      <family val="2"/>
      <scheme val="minor"/>
    </font>
    <font>
      <b/>
      <sz val="10.5"/>
      <color theme="4" tint="0.79998168889431442"/>
      <name val="Calibri"/>
      <family val="2"/>
      <scheme val="minor"/>
    </font>
    <font>
      <b/>
      <sz val="10.5"/>
      <color theme="6" tint="0.79998168889431442"/>
      <name val="Calibri"/>
      <family val="2"/>
      <scheme val="minor"/>
    </font>
    <font>
      <sz val="7"/>
      <color theme="1"/>
      <name val="Calibri"/>
      <family val="2"/>
      <scheme val="minor"/>
    </font>
    <font>
      <b/>
      <sz val="8"/>
      <color theme="4" tint="0.79998168889431442"/>
      <name val="Calibri"/>
      <family val="2"/>
      <scheme val="minor"/>
    </font>
    <font>
      <b/>
      <sz val="8"/>
      <color theme="3" tint="-0.499984740745262"/>
      <name val="Calibri"/>
      <family val="2"/>
      <scheme val="minor"/>
    </font>
    <font>
      <sz val="18"/>
      <color rgb="FFFFFF00"/>
      <name val="Garamond"/>
      <family val="1"/>
    </font>
    <font>
      <sz val="7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6"/>
      <color theme="0"/>
      <name val="Calibri"/>
      <family val="2"/>
      <scheme val="minor"/>
    </font>
    <font>
      <b/>
      <sz val="8"/>
      <color theme="2" tint="-0.89999084444715716"/>
      <name val="Calibri"/>
      <family val="2"/>
      <scheme val="minor"/>
    </font>
    <font>
      <sz val="8"/>
      <color theme="1"/>
      <name val="Calibri"/>
      <family val="2"/>
      <scheme val="minor"/>
    </font>
    <font>
      <sz val="18"/>
      <color theme="0"/>
      <name val="Garamond"/>
      <family val="1"/>
    </font>
    <font>
      <sz val="8"/>
      <name val="Wingdings"/>
      <charset val="2"/>
    </font>
    <font>
      <sz val="10"/>
      <color theme="1"/>
      <name val="Calibri"/>
      <family val="2"/>
      <scheme val="minor"/>
    </font>
    <font>
      <sz val="6"/>
      <color theme="1"/>
      <name val="Calibri"/>
      <family val="2"/>
      <scheme val="minor"/>
    </font>
    <font>
      <sz val="5"/>
      <name val="Calibri"/>
      <family val="2"/>
      <scheme val="minor"/>
    </font>
    <font>
      <sz val="5"/>
      <color indexed="8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006600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theme="2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FFFF00"/>
      </left>
      <right/>
      <top style="thin">
        <color rgb="FFFFFF00"/>
      </top>
      <bottom/>
      <diagonal/>
    </border>
    <border>
      <left/>
      <right/>
      <top style="thin">
        <color rgb="FFFFFF00"/>
      </top>
      <bottom/>
      <diagonal/>
    </border>
    <border>
      <left/>
      <right style="thin">
        <color rgb="FFFFFF00"/>
      </right>
      <top style="thin">
        <color rgb="FFFFFF00"/>
      </top>
      <bottom/>
      <diagonal/>
    </border>
    <border>
      <left style="thin">
        <color rgb="FFFFFF00"/>
      </left>
      <right/>
      <top/>
      <bottom/>
      <diagonal/>
    </border>
    <border>
      <left/>
      <right style="thin">
        <color rgb="FFFFFF00"/>
      </right>
      <top style="thin">
        <color indexed="64"/>
      </top>
      <bottom style="thin">
        <color indexed="64"/>
      </bottom>
      <diagonal/>
    </border>
    <border>
      <left/>
      <right style="thin">
        <color rgb="FFFFFF00"/>
      </right>
      <top/>
      <bottom/>
      <diagonal/>
    </border>
    <border>
      <left/>
      <right/>
      <top style="thin">
        <color rgb="FF006600"/>
      </top>
      <bottom/>
      <diagonal/>
    </border>
    <border>
      <left/>
      <right/>
      <top/>
      <bottom style="hair">
        <color indexed="64"/>
      </bottom>
      <diagonal/>
    </border>
    <border>
      <left/>
      <right/>
      <top style="hair">
        <color theme="2" tint="-0.749961851863155"/>
      </top>
      <bottom style="hair">
        <color theme="2" tint="-0.749961851863155"/>
      </bottom>
      <diagonal/>
    </border>
    <border>
      <left/>
      <right/>
      <top style="hair">
        <color indexed="64"/>
      </top>
      <bottom/>
      <diagonal/>
    </border>
  </borders>
  <cellStyleXfs count="15">
    <xf numFmtId="0" fontId="0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14" fillId="0" borderId="0"/>
    <xf numFmtId="43" fontId="2" fillId="0" borderId="0" applyFont="0" applyFill="0" applyBorder="0" applyAlignment="0" applyProtection="0"/>
    <xf numFmtId="0" fontId="17" fillId="0" borderId="0" applyNumberFormat="0" applyFill="0" applyBorder="0" applyAlignment="0" applyProtection="0">
      <alignment vertical="top"/>
      <protection locked="0"/>
    </xf>
    <xf numFmtId="0" fontId="18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6" borderId="5">
      <alignment vertical="center"/>
      <protection locked="0"/>
    </xf>
  </cellStyleXfs>
  <cellXfs count="123">
    <xf numFmtId="0" fontId="0" fillId="0" borderId="0" xfId="0"/>
    <xf numFmtId="0" fontId="3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0" fontId="5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 wrapText="1"/>
    </xf>
    <xf numFmtId="43" fontId="0" fillId="0" borderId="0" xfId="1" applyFont="1"/>
    <xf numFmtId="0" fontId="6" fillId="0" borderId="0" xfId="0" applyFont="1" applyAlignment="1">
      <alignment horizontal="center"/>
    </xf>
    <xf numFmtId="43" fontId="0" fillId="0" borderId="2" xfId="0" applyNumberFormat="1" applyBorder="1"/>
    <xf numFmtId="43" fontId="0" fillId="0" borderId="0" xfId="0" applyNumberFormat="1"/>
    <xf numFmtId="0" fontId="7" fillId="0" borderId="0" xfId="0" applyFont="1"/>
    <xf numFmtId="0" fontId="8" fillId="0" borderId="0" xfId="0" applyFont="1"/>
    <xf numFmtId="0" fontId="3" fillId="0" borderId="0" xfId="0" applyFont="1" applyAlignment="1">
      <alignment horizontal="left"/>
    </xf>
    <xf numFmtId="43" fontId="2" fillId="0" borderId="2" xfId="1" applyFont="1" applyBorder="1" applyAlignment="1">
      <alignment horizontal="center"/>
    </xf>
    <xf numFmtId="164" fontId="3" fillId="0" borderId="0" xfId="1" applyNumberFormat="1" applyFont="1" applyBorder="1" applyAlignment="1">
      <alignment horizontal="center"/>
    </xf>
    <xf numFmtId="8" fontId="0" fillId="0" borderId="0" xfId="0" applyNumberFormat="1"/>
    <xf numFmtId="0" fontId="7" fillId="0" borderId="3" xfId="0" applyFont="1" applyBorder="1"/>
    <xf numFmtId="8" fontId="7" fillId="0" borderId="3" xfId="0" applyNumberFormat="1" applyFont="1" applyBorder="1"/>
    <xf numFmtId="0" fontId="9" fillId="0" borderId="0" xfId="0" applyFont="1" applyAlignment="1" applyProtection="1">
      <alignment horizontal="center"/>
      <protection hidden="1"/>
    </xf>
    <xf numFmtId="0" fontId="10" fillId="0" borderId="0" xfId="0" applyFont="1" applyAlignment="1" applyProtection="1">
      <alignment horizontal="center"/>
      <protection hidden="1"/>
    </xf>
    <xf numFmtId="0" fontId="11" fillId="0" borderId="0" xfId="0" applyFont="1" applyProtection="1">
      <protection hidden="1"/>
    </xf>
    <xf numFmtId="3" fontId="11" fillId="0" borderId="0" xfId="0" applyNumberFormat="1" applyFont="1" applyProtection="1">
      <protection hidden="1"/>
    </xf>
    <xf numFmtId="0" fontId="12" fillId="2" borderId="4" xfId="0" applyFont="1" applyFill="1" applyBorder="1" applyAlignment="1" applyProtection="1">
      <alignment horizontal="center" vertical="center" wrapText="1"/>
      <protection hidden="1"/>
    </xf>
    <xf numFmtId="3" fontId="11" fillId="3" borderId="4" xfId="0" applyNumberFormat="1" applyFont="1" applyFill="1" applyBorder="1" applyAlignment="1" applyProtection="1">
      <alignment vertical="center"/>
      <protection hidden="1"/>
    </xf>
    <xf numFmtId="165" fontId="12" fillId="0" borderId="4" xfId="0" applyNumberFormat="1" applyFont="1" applyBorder="1" applyAlignment="1" applyProtection="1">
      <alignment horizontal="center" vertical="center" wrapText="1"/>
      <protection hidden="1"/>
    </xf>
    <xf numFmtId="3" fontId="11" fillId="4" borderId="4" xfId="0" applyNumberFormat="1" applyFont="1" applyFill="1" applyBorder="1" applyAlignment="1" applyProtection="1">
      <alignment vertical="center"/>
      <protection hidden="1"/>
    </xf>
    <xf numFmtId="165" fontId="12" fillId="4" borderId="4" xfId="0" applyNumberFormat="1" applyFont="1" applyFill="1" applyBorder="1" applyAlignment="1" applyProtection="1">
      <alignment horizontal="center" vertical="center" wrapText="1"/>
      <protection hidden="1"/>
    </xf>
    <xf numFmtId="3" fontId="15" fillId="0" borderId="4" xfId="0" applyNumberFormat="1" applyFont="1" applyBorder="1" applyAlignment="1" applyProtection="1">
      <alignment horizontal="left"/>
      <protection hidden="1"/>
    </xf>
    <xf numFmtId="0" fontId="11" fillId="0" borderId="4" xfId="0" applyFont="1" applyBorder="1" applyProtection="1">
      <protection hidden="1"/>
    </xf>
    <xf numFmtId="3" fontId="11" fillId="3" borderId="4" xfId="4" applyNumberFormat="1" applyFont="1" applyFill="1" applyBorder="1" applyProtection="1">
      <protection hidden="1"/>
    </xf>
    <xf numFmtId="3" fontId="15" fillId="0" borderId="4" xfId="0" applyNumberFormat="1" applyFont="1" applyBorder="1" applyAlignment="1" applyProtection="1">
      <alignment horizontal="right"/>
      <protection hidden="1"/>
    </xf>
    <xf numFmtId="0" fontId="11" fillId="0" borderId="0" xfId="0" applyFont="1" applyAlignment="1" applyProtection="1">
      <alignment horizontal="left"/>
      <protection hidden="1"/>
    </xf>
    <xf numFmtId="3" fontId="16" fillId="5" borderId="4" xfId="0" applyNumberFormat="1" applyFont="1" applyFill="1" applyBorder="1" applyAlignment="1" applyProtection="1">
      <alignment horizontal="center" vertical="center"/>
      <protection hidden="1"/>
    </xf>
    <xf numFmtId="0" fontId="12" fillId="2" borderId="4" xfId="0" applyFont="1" applyFill="1" applyBorder="1" applyAlignment="1" applyProtection="1">
      <alignment horizontal="left" vertical="center" wrapText="1"/>
      <protection hidden="1"/>
    </xf>
    <xf numFmtId="3" fontId="13" fillId="0" borderId="4" xfId="0" applyNumberFormat="1" applyFont="1" applyBorder="1" applyAlignment="1" applyProtection="1">
      <alignment horizontal="center" vertical="center"/>
      <protection hidden="1"/>
    </xf>
    <xf numFmtId="0" fontId="21" fillId="0" borderId="0" xfId="0" applyFont="1"/>
    <xf numFmtId="0" fontId="26" fillId="0" borderId="0" xfId="0" applyFont="1" applyAlignment="1">
      <alignment vertical="center"/>
    </xf>
    <xf numFmtId="0" fontId="25" fillId="0" borderId="0" xfId="0" applyFont="1" applyAlignment="1">
      <alignment horizontal="left" vertical="center"/>
    </xf>
    <xf numFmtId="3" fontId="20" fillId="0" borderId="0" xfId="0" applyNumberFormat="1" applyFont="1" applyAlignment="1">
      <alignment vertical="center"/>
    </xf>
    <xf numFmtId="0" fontId="20" fillId="0" borderId="0" xfId="0" applyFont="1" applyAlignment="1">
      <alignment horizontal="left" vertical="center"/>
    </xf>
    <xf numFmtId="0" fontId="21" fillId="0" borderId="0" xfId="0" applyFont="1" applyAlignment="1">
      <alignment vertical="center"/>
    </xf>
    <xf numFmtId="0" fontId="19" fillId="0" borderId="1" xfId="0" applyFont="1" applyBorder="1" applyAlignment="1">
      <alignment horizontal="left" vertical="center"/>
    </xf>
    <xf numFmtId="3" fontId="19" fillId="0" borderId="1" xfId="0" applyNumberFormat="1" applyFont="1" applyBorder="1" applyAlignment="1">
      <alignment horizontal="center" vertical="center" wrapText="1"/>
    </xf>
    <xf numFmtId="0" fontId="26" fillId="0" borderId="0" xfId="0" applyFont="1" applyAlignment="1">
      <alignment horizontal="center" vertical="center"/>
    </xf>
    <xf numFmtId="3" fontId="20" fillId="0" borderId="0" xfId="1" applyNumberFormat="1" applyFont="1" applyAlignment="1">
      <alignment vertical="center"/>
    </xf>
    <xf numFmtId="0" fontId="22" fillId="0" borderId="0" xfId="0" applyFont="1" applyAlignment="1">
      <alignment horizontal="left" vertical="center"/>
    </xf>
    <xf numFmtId="0" fontId="21" fillId="0" borderId="0" xfId="0" applyFont="1" applyAlignment="1">
      <alignment horizontal="left" vertical="center"/>
    </xf>
    <xf numFmtId="0" fontId="27" fillId="0" borderId="0" xfId="0" applyFont="1" applyAlignment="1">
      <alignment vertical="center"/>
    </xf>
    <xf numFmtId="0" fontId="27" fillId="8" borderId="0" xfId="0" applyFont="1" applyFill="1" applyAlignment="1">
      <alignment horizontal="center" vertical="center"/>
    </xf>
    <xf numFmtId="3" fontId="27" fillId="8" borderId="0" xfId="1" applyNumberFormat="1" applyFont="1" applyFill="1" applyAlignment="1">
      <alignment horizontal="center" vertical="center"/>
    </xf>
    <xf numFmtId="3" fontId="27" fillId="0" borderId="0" xfId="0" applyNumberFormat="1" applyFont="1" applyAlignment="1">
      <alignment vertical="center"/>
    </xf>
    <xf numFmtId="0" fontId="24" fillId="0" borderId="0" xfId="0" applyFont="1" applyAlignment="1">
      <alignment horizontal="center"/>
    </xf>
    <xf numFmtId="0" fontId="31" fillId="0" borderId="0" xfId="0" applyFont="1" applyAlignment="1">
      <alignment horizontal="left"/>
    </xf>
    <xf numFmtId="0" fontId="23" fillId="0" borderId="1" xfId="0" applyFont="1" applyBorder="1" applyAlignment="1">
      <alignment horizontal="center" wrapText="1"/>
    </xf>
    <xf numFmtId="43" fontId="21" fillId="0" borderId="0" xfId="1" applyFont="1"/>
    <xf numFmtId="43" fontId="21" fillId="0" borderId="2" xfId="0" applyNumberFormat="1" applyFont="1" applyBorder="1"/>
    <xf numFmtId="43" fontId="21" fillId="0" borderId="0" xfId="0" applyNumberFormat="1" applyFont="1"/>
    <xf numFmtId="0" fontId="32" fillId="0" borderId="0" xfId="0" applyFont="1"/>
    <xf numFmtId="0" fontId="21" fillId="0" borderId="0" xfId="0" applyFont="1" applyProtection="1">
      <protection hidden="1"/>
    </xf>
    <xf numFmtId="0" fontId="29" fillId="0" borderId="0" xfId="0" applyFont="1" applyProtection="1">
      <protection hidden="1"/>
    </xf>
    <xf numFmtId="0" fontId="19" fillId="0" borderId="0" xfId="0" applyFont="1" applyAlignment="1" applyProtection="1">
      <alignment horizontal="center"/>
      <protection locked="0" hidden="1"/>
    </xf>
    <xf numFmtId="0" fontId="19" fillId="0" borderId="0" xfId="0" applyFont="1" applyAlignment="1" applyProtection="1">
      <alignment horizontal="center"/>
      <protection hidden="1"/>
    </xf>
    <xf numFmtId="0" fontId="21" fillId="0" borderId="0" xfId="0" applyFont="1" applyProtection="1">
      <protection locked="0" hidden="1"/>
    </xf>
    <xf numFmtId="0" fontId="20" fillId="0" borderId="0" xfId="0" applyFont="1" applyProtection="1">
      <protection hidden="1"/>
    </xf>
    <xf numFmtId="0" fontId="28" fillId="0" borderId="0" xfId="0" applyFont="1" applyProtection="1">
      <protection hidden="1"/>
    </xf>
    <xf numFmtId="0" fontId="20" fillId="0" borderId="4" xfId="0" applyFont="1" applyBorder="1" applyProtection="1">
      <protection hidden="1"/>
    </xf>
    <xf numFmtId="0" fontId="20" fillId="0" borderId="0" xfId="0" applyFont="1" applyAlignment="1" applyProtection="1">
      <alignment horizontal="center"/>
      <protection hidden="1"/>
    </xf>
    <xf numFmtId="3" fontId="37" fillId="5" borderId="5" xfId="0" applyNumberFormat="1" applyFont="1" applyFill="1" applyBorder="1" applyAlignment="1" applyProtection="1">
      <alignment horizontal="center" vertical="center"/>
      <protection hidden="1"/>
    </xf>
    <xf numFmtId="166" fontId="37" fillId="5" borderId="5" xfId="0" applyNumberFormat="1" applyFont="1" applyFill="1" applyBorder="1" applyAlignment="1" applyProtection="1">
      <alignment vertical="center"/>
      <protection hidden="1"/>
    </xf>
    <xf numFmtId="0" fontId="39" fillId="0" borderId="0" xfId="0" applyFont="1" applyProtection="1">
      <protection hidden="1"/>
    </xf>
    <xf numFmtId="166" fontId="28" fillId="0" borderId="0" xfId="0" applyNumberFormat="1" applyFont="1" applyAlignment="1" applyProtection="1">
      <alignment horizontal="center"/>
      <protection hidden="1"/>
    </xf>
    <xf numFmtId="0" fontId="21" fillId="12" borderId="6" xfId="0" applyFont="1" applyFill="1" applyBorder="1" applyProtection="1">
      <protection hidden="1"/>
    </xf>
    <xf numFmtId="0" fontId="21" fillId="12" borderId="7" xfId="0" applyFont="1" applyFill="1" applyBorder="1" applyProtection="1">
      <protection hidden="1"/>
    </xf>
    <xf numFmtId="0" fontId="21" fillId="12" borderId="7" xfId="0" applyFont="1" applyFill="1" applyBorder="1" applyAlignment="1" applyProtection="1">
      <alignment vertical="center"/>
      <protection hidden="1"/>
    </xf>
    <xf numFmtId="0" fontId="19" fillId="12" borderId="7" xfId="0" applyFont="1" applyFill="1" applyBorder="1" applyAlignment="1" applyProtection="1">
      <alignment vertical="center"/>
      <protection hidden="1"/>
    </xf>
    <xf numFmtId="0" fontId="23" fillId="12" borderId="8" xfId="0" applyFont="1" applyFill="1" applyBorder="1" applyAlignment="1" applyProtection="1">
      <alignment vertical="center"/>
      <protection hidden="1"/>
    </xf>
    <xf numFmtId="0" fontId="21" fillId="12" borderId="9" xfId="0" applyFont="1" applyFill="1" applyBorder="1" applyProtection="1">
      <protection hidden="1"/>
    </xf>
    <xf numFmtId="0" fontId="26" fillId="0" borderId="0" xfId="0" applyFont="1" applyAlignment="1" applyProtection="1">
      <alignment horizontal="center"/>
      <protection locked="0" hidden="1"/>
    </xf>
    <xf numFmtId="0" fontId="37" fillId="12" borderId="0" xfId="0" applyFont="1" applyFill="1" applyAlignment="1" applyProtection="1">
      <alignment vertical="center"/>
      <protection hidden="1"/>
    </xf>
    <xf numFmtId="0" fontId="37" fillId="5" borderId="10" xfId="0" applyFont="1" applyFill="1" applyBorder="1" applyAlignment="1" applyProtection="1">
      <alignment vertical="center"/>
      <protection hidden="1"/>
    </xf>
    <xf numFmtId="0" fontId="21" fillId="12" borderId="0" xfId="0" applyFont="1" applyFill="1" applyProtection="1">
      <protection hidden="1"/>
    </xf>
    <xf numFmtId="0" fontId="19" fillId="12" borderId="0" xfId="0" applyFont="1" applyFill="1" applyAlignment="1" applyProtection="1">
      <alignment vertical="center"/>
      <protection hidden="1"/>
    </xf>
    <xf numFmtId="3" fontId="19" fillId="12" borderId="0" xfId="0" applyNumberFormat="1" applyFont="1" applyFill="1" applyAlignment="1" applyProtection="1">
      <alignment horizontal="center" vertical="center"/>
      <protection hidden="1"/>
    </xf>
    <xf numFmtId="0" fontId="19" fillId="12" borderId="11" xfId="0" applyFont="1" applyFill="1" applyBorder="1" applyAlignment="1" applyProtection="1">
      <alignment vertical="center"/>
      <protection hidden="1"/>
    </xf>
    <xf numFmtId="0" fontId="21" fillId="12" borderId="11" xfId="0" applyFont="1" applyFill="1" applyBorder="1" applyProtection="1">
      <protection hidden="1"/>
    </xf>
    <xf numFmtId="0" fontId="36" fillId="10" borderId="5" xfId="0" applyFont="1" applyFill="1" applyBorder="1" applyAlignment="1" applyProtection="1">
      <alignment horizontal="left" vertical="center"/>
      <protection hidden="1"/>
    </xf>
    <xf numFmtId="3" fontId="40" fillId="13" borderId="0" xfId="0" applyNumberFormat="1" applyFont="1" applyFill="1" applyAlignment="1">
      <alignment vertical="center"/>
    </xf>
    <xf numFmtId="3" fontId="20" fillId="13" borderId="0" xfId="1" applyNumberFormat="1" applyFont="1" applyFill="1" applyAlignment="1">
      <alignment vertical="center"/>
    </xf>
    <xf numFmtId="165" fontId="20" fillId="5" borderId="13" xfId="0" applyNumberFormat="1" applyFont="1" applyFill="1" applyBorder="1" applyProtection="1">
      <protection hidden="1"/>
    </xf>
    <xf numFmtId="165" fontId="20" fillId="7" borderId="13" xfId="0" applyNumberFormat="1" applyFont="1" applyFill="1" applyBorder="1" applyProtection="1">
      <protection hidden="1"/>
    </xf>
    <xf numFmtId="167" fontId="20" fillId="5" borderId="4" xfId="0" applyNumberFormat="1" applyFont="1" applyFill="1" applyBorder="1" applyAlignment="1" applyProtection="1">
      <alignment horizontal="center"/>
      <protection hidden="1"/>
    </xf>
    <xf numFmtId="167" fontId="20" fillId="7" borderId="4" xfId="0" applyNumberFormat="1" applyFont="1" applyFill="1" applyBorder="1" applyAlignment="1" applyProtection="1">
      <alignment horizontal="center"/>
      <protection hidden="1"/>
    </xf>
    <xf numFmtId="0" fontId="26" fillId="0" borderId="0" xfId="0" applyFont="1" applyProtection="1">
      <protection hidden="1"/>
    </xf>
    <xf numFmtId="0" fontId="39" fillId="0" borderId="0" xfId="0" applyFont="1" applyAlignment="1" applyProtection="1">
      <alignment horizontal="center"/>
      <protection locked="0" hidden="1"/>
    </xf>
    <xf numFmtId="0" fontId="29" fillId="0" borderId="0" xfId="0" applyFont="1" applyProtection="1">
      <protection locked="0" hidden="1"/>
    </xf>
    <xf numFmtId="0" fontId="41" fillId="0" borderId="0" xfId="0" applyFont="1" applyProtection="1">
      <protection hidden="1"/>
    </xf>
    <xf numFmtId="0" fontId="42" fillId="0" borderId="0" xfId="0" applyFont="1" applyAlignment="1" applyProtection="1">
      <alignment vertical="top"/>
      <protection hidden="1"/>
    </xf>
    <xf numFmtId="166" fontId="43" fillId="0" borderId="0" xfId="0" applyNumberFormat="1" applyFont="1" applyProtection="1">
      <protection hidden="1"/>
    </xf>
    <xf numFmtId="0" fontId="46" fillId="0" borderId="0" xfId="0" applyFont="1" applyProtection="1">
      <protection hidden="1"/>
    </xf>
    <xf numFmtId="0" fontId="47" fillId="0" borderId="0" xfId="0" applyFont="1" applyProtection="1">
      <protection hidden="1"/>
    </xf>
    <xf numFmtId="3" fontId="19" fillId="0" borderId="1" xfId="0" quotePrefix="1" applyNumberFormat="1" applyFont="1" applyBorder="1" applyAlignment="1">
      <alignment horizontal="center" vertical="center" wrapText="1"/>
    </xf>
    <xf numFmtId="0" fontId="33" fillId="10" borderId="0" xfId="0" applyFont="1" applyFill="1" applyAlignment="1" applyProtection="1">
      <alignment horizontal="center" vertical="center" wrapText="1"/>
      <protection hidden="1"/>
    </xf>
    <xf numFmtId="0" fontId="34" fillId="9" borderId="0" xfId="0" applyFont="1" applyFill="1" applyAlignment="1" applyProtection="1">
      <alignment horizontal="center" vertical="center" wrapText="1"/>
      <protection hidden="1"/>
    </xf>
    <xf numFmtId="0" fontId="35" fillId="0" borderId="0" xfId="0" applyFont="1" applyProtection="1">
      <protection hidden="1"/>
    </xf>
    <xf numFmtId="0" fontId="43" fillId="0" borderId="0" xfId="0" applyFont="1" applyProtection="1">
      <protection hidden="1"/>
    </xf>
    <xf numFmtId="3" fontId="19" fillId="0" borderId="0" xfId="0" quotePrefix="1" applyNumberFormat="1" applyFont="1" applyAlignment="1">
      <alignment horizontal="center" vertical="center" wrapText="1"/>
    </xf>
    <xf numFmtId="0" fontId="48" fillId="0" borderId="0" xfId="0" applyFont="1" applyAlignment="1">
      <alignment horizontal="center" vertical="center"/>
    </xf>
    <xf numFmtId="0" fontId="49" fillId="0" borderId="0" xfId="0" applyFont="1" applyAlignment="1">
      <alignment horizontal="left" vertical="center"/>
    </xf>
    <xf numFmtId="0" fontId="48" fillId="0" borderId="0" xfId="0" applyFont="1" applyAlignment="1">
      <alignment vertical="center"/>
    </xf>
    <xf numFmtId="166" fontId="28" fillId="0" borderId="0" xfId="0" applyNumberFormat="1" applyFont="1" applyProtection="1">
      <protection hidden="1"/>
    </xf>
    <xf numFmtId="0" fontId="39" fillId="0" borderId="14" xfId="0" applyFont="1" applyBorder="1" applyProtection="1">
      <protection hidden="1"/>
    </xf>
    <xf numFmtId="3" fontId="28" fillId="15" borderId="14" xfId="0" applyNumberFormat="1" applyFont="1" applyFill="1" applyBorder="1" applyProtection="1">
      <protection hidden="1"/>
    </xf>
    <xf numFmtId="0" fontId="41" fillId="0" borderId="0" xfId="0" applyFont="1" applyAlignment="1" applyProtection="1">
      <alignment horizontal="left" vertical="center"/>
      <protection hidden="1"/>
    </xf>
    <xf numFmtId="3" fontId="39" fillId="0" borderId="0" xfId="1" applyNumberFormat="1" applyFont="1" applyAlignment="1" applyProtection="1">
      <alignment vertical="center"/>
      <protection hidden="1"/>
    </xf>
    <xf numFmtId="3" fontId="19" fillId="13" borderId="0" xfId="0" quotePrefix="1" applyNumberFormat="1" applyFont="1" applyFill="1" applyAlignment="1">
      <alignment horizontal="center" vertical="center" wrapText="1"/>
    </xf>
    <xf numFmtId="3" fontId="27" fillId="13" borderId="0" xfId="0" applyNumberFormat="1" applyFont="1" applyFill="1" applyAlignment="1">
      <alignment vertical="center"/>
    </xf>
    <xf numFmtId="0" fontId="20" fillId="0" borderId="15" xfId="0" applyFont="1" applyBorder="1" applyAlignment="1" applyProtection="1">
      <alignment horizontal="center"/>
      <protection hidden="1"/>
    </xf>
    <xf numFmtId="0" fontId="23" fillId="2" borderId="13" xfId="0" applyFont="1" applyFill="1" applyBorder="1" applyAlignment="1" applyProtection="1">
      <alignment horizontal="center"/>
      <protection hidden="1"/>
    </xf>
    <xf numFmtId="0" fontId="44" fillId="14" borderId="0" xfId="0" applyFont="1" applyFill="1" applyAlignment="1" applyProtection="1">
      <alignment horizontal="center" vertical="center" wrapText="1"/>
      <protection hidden="1"/>
    </xf>
    <xf numFmtId="0" fontId="38" fillId="11" borderId="0" xfId="0" applyFont="1" applyFill="1" applyAlignment="1" applyProtection="1">
      <alignment horizontal="center" wrapText="1"/>
      <protection hidden="1"/>
    </xf>
    <xf numFmtId="0" fontId="30" fillId="9" borderId="12" xfId="0" applyFont="1" applyFill="1" applyBorder="1" applyAlignment="1" applyProtection="1">
      <alignment horizontal="center" vertical="center"/>
      <protection hidden="1"/>
    </xf>
    <xf numFmtId="0" fontId="30" fillId="9" borderId="0" xfId="0" applyFont="1" applyFill="1" applyAlignment="1" applyProtection="1">
      <alignment horizontal="center" vertical="center"/>
      <protection hidden="1"/>
    </xf>
    <xf numFmtId="0" fontId="20" fillId="0" borderId="0" xfId="0" applyFont="1" applyAlignment="1" applyProtection="1">
      <alignment horizontal="center"/>
      <protection hidden="1"/>
    </xf>
    <xf numFmtId="0" fontId="32" fillId="0" borderId="0" xfId="0" applyFont="1" applyAlignment="1" applyProtection="1">
      <alignment horizontal="center"/>
      <protection hidden="1"/>
    </xf>
  </cellXfs>
  <cellStyles count="15">
    <cellStyle name="Comma" xfId="1" builtinId="3"/>
    <cellStyle name="Comma 2" xfId="5" xr:uid="{00000000-0005-0000-0000-000001000000}"/>
    <cellStyle name="Hyperlink 2" xfId="6" xr:uid="{00000000-0005-0000-0000-000002000000}"/>
    <cellStyle name="Hyperlink 3" xfId="7" xr:uid="{00000000-0005-0000-0000-000003000000}"/>
    <cellStyle name="Normal" xfId="0" builtinId="0"/>
    <cellStyle name="Normal 2" xfId="8" xr:uid="{00000000-0005-0000-0000-000005000000}"/>
    <cellStyle name="Normal 3" xfId="3" xr:uid="{00000000-0005-0000-0000-000006000000}"/>
    <cellStyle name="Normal 4" xfId="9" xr:uid="{00000000-0005-0000-0000-000007000000}"/>
    <cellStyle name="Normal 5" xfId="10" xr:uid="{00000000-0005-0000-0000-000008000000}"/>
    <cellStyle name="Normal 6" xfId="11" xr:uid="{00000000-0005-0000-0000-000009000000}"/>
    <cellStyle name="Normal 6 2 2" xfId="12" xr:uid="{00000000-0005-0000-0000-00000A000000}"/>
    <cellStyle name="Normal 6 3" xfId="13" xr:uid="{00000000-0005-0000-0000-00000B000000}"/>
    <cellStyle name="Normal_test" xfId="4" xr:uid="{00000000-0005-0000-0000-00000C000000}"/>
    <cellStyle name="Percent 2" xfId="2" xr:uid="{00000000-0005-0000-0000-00000D000000}"/>
    <cellStyle name="rowfield" xfId="14" xr:uid="{00000000-0005-0000-0000-00000E000000}"/>
  </cellStyles>
  <dxfs count="0"/>
  <tableStyles count="0" defaultTableStyle="TableStyleMedium2" defaultPivotStyle="PivotStyleLight16"/>
  <colors>
    <mruColors>
      <color rgb="FFFFFFCC"/>
      <color rgb="FF00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8" /><Relationship Type="http://schemas.openxmlformats.org/officeDocument/2006/relationships/worksheet" Target="worksheets/sheet3.xml" Id="rId3" /><Relationship Type="http://schemas.openxmlformats.org/officeDocument/2006/relationships/worksheet" Target="worksheets/sheet7.xml" Id="rId7" /><Relationship Type="http://schemas.openxmlformats.org/officeDocument/2006/relationships/calcChain" Target="calcChain.xml" Id="rId12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worksheet" Target="worksheets/sheet6.xml" Id="rId6" /><Relationship Type="http://schemas.openxmlformats.org/officeDocument/2006/relationships/sheetMetadata" Target="metadata.xml" Id="rId11" /><Relationship Type="http://schemas.openxmlformats.org/officeDocument/2006/relationships/worksheet" Target="worksheets/sheet5.xml" Id="rId5" /><Relationship Type="http://schemas.openxmlformats.org/officeDocument/2006/relationships/sharedStrings" Target="sharedStrings.xml" Id="rId10" /><Relationship Type="http://schemas.openxmlformats.org/officeDocument/2006/relationships/worksheet" Target="worksheets/sheet4.xml" Id="rId4" /><Relationship Type="http://schemas.openxmlformats.org/officeDocument/2006/relationships/styles" Target="styles.xml" Id="rId9" /><Relationship Type="http://schemas.openxmlformats.org/officeDocument/2006/relationships/customXml" Target="/customXML/item.xml" Id="R1de6322909164d00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9001654359737087E-2"/>
          <c:y val="1.3777838806282449E-2"/>
          <c:w val="0.85885322985649803"/>
          <c:h val="0.89317225422686009"/>
        </c:manualLayout>
      </c:layout>
      <c:lineChart>
        <c:grouping val="standard"/>
        <c:varyColors val="0"/>
        <c:ser>
          <c:idx val="0"/>
          <c:order val="0"/>
          <c:tx>
            <c:strRef>
              <c:f>Front!$C$10</c:f>
              <c:strCache>
                <c:ptCount val="1"/>
                <c:pt idx="0">
                  <c:v>Melton</c:v>
                </c:pt>
              </c:strCache>
            </c:strRef>
          </c:tx>
          <c:spPr>
            <a:ln w="25400">
              <a:solidFill>
                <a:schemeClr val="tx2">
                  <a:lumMod val="75000"/>
                </a:schemeClr>
              </a:solidFill>
              <a:prstDash val="dash"/>
            </a:ln>
          </c:spPr>
          <c:marker>
            <c:symbol val="none"/>
          </c:marker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D5C-434A-B1B7-FC8F16D9618F}"/>
                </c:ext>
              </c:extLst>
            </c:dLbl>
            <c:dLbl>
              <c:idx val="32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C87-4FF7-95A5-8BEF726C1A6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1"/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multiLvlStrRef>
              <c:f>Front!$A$11:$B$43</c:f>
              <c:multiLvlStrCache>
                <c:ptCount val="33"/>
                <c:lvl>
                  <c:pt idx="0">
                    <c:v>1992/3</c:v>
                  </c:pt>
                  <c:pt idx="1">
                    <c:v>1993/4</c:v>
                  </c:pt>
                  <c:pt idx="2">
                    <c:v>1994/5</c:v>
                  </c:pt>
                  <c:pt idx="3">
                    <c:v>1995/6</c:v>
                  </c:pt>
                  <c:pt idx="4">
                    <c:v>1996/7</c:v>
                  </c:pt>
                  <c:pt idx="5">
                    <c:v>1997/8</c:v>
                  </c:pt>
                  <c:pt idx="6">
                    <c:v>1998/9</c:v>
                  </c:pt>
                  <c:pt idx="7">
                    <c:v>1999/00</c:v>
                  </c:pt>
                  <c:pt idx="8">
                    <c:v>2000/01</c:v>
                  </c:pt>
                  <c:pt idx="9">
                    <c:v>2001/02</c:v>
                  </c:pt>
                  <c:pt idx="10">
                    <c:v>2002/03</c:v>
                  </c:pt>
                  <c:pt idx="11">
                    <c:v>2003/04</c:v>
                  </c:pt>
                  <c:pt idx="12">
                    <c:v>2004/05</c:v>
                  </c:pt>
                  <c:pt idx="13">
                    <c:v>2005/06</c:v>
                  </c:pt>
                  <c:pt idx="14">
                    <c:v>2006/07</c:v>
                  </c:pt>
                  <c:pt idx="15">
                    <c:v>2007/08</c:v>
                  </c:pt>
                  <c:pt idx="16">
                    <c:v>2008/09</c:v>
                  </c:pt>
                  <c:pt idx="17">
                    <c:v>2009/10</c:v>
                  </c:pt>
                  <c:pt idx="18">
                    <c:v>2010/11</c:v>
                  </c:pt>
                  <c:pt idx="19">
                    <c:v>2011/12</c:v>
                  </c:pt>
                  <c:pt idx="20">
                    <c:v>2012/13</c:v>
                  </c:pt>
                  <c:pt idx="21">
                    <c:v>2013/14</c:v>
                  </c:pt>
                  <c:pt idx="22">
                    <c:v>2014/15</c:v>
                  </c:pt>
                  <c:pt idx="23">
                    <c:v>2015/16</c:v>
                  </c:pt>
                  <c:pt idx="24">
                    <c:v>2016/17</c:v>
                  </c:pt>
                  <c:pt idx="25">
                    <c:v>2017/18</c:v>
                  </c:pt>
                  <c:pt idx="26">
                    <c:v>2018/19</c:v>
                  </c:pt>
                  <c:pt idx="27">
                    <c:v>2019/20</c:v>
                  </c:pt>
                  <c:pt idx="28">
                    <c:v>2020/21</c:v>
                  </c:pt>
                  <c:pt idx="29">
                    <c:v>2021/22</c:v>
                  </c:pt>
                  <c:pt idx="30">
                    <c:v>2022/23</c:v>
                  </c:pt>
                  <c:pt idx="31">
                    <c:v>2023/24</c:v>
                  </c:pt>
                  <c:pt idx="32">
                    <c:v>2024/25</c:v>
                  </c:pt>
                </c:lvl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13</c:v>
                  </c:pt>
                  <c:pt idx="13">
                    <c:v>14</c:v>
                  </c:pt>
                  <c:pt idx="14">
                    <c:v>15</c:v>
                  </c:pt>
                  <c:pt idx="15">
                    <c:v>16</c:v>
                  </c:pt>
                  <c:pt idx="16">
                    <c:v>17</c:v>
                  </c:pt>
                  <c:pt idx="17">
                    <c:v>18</c:v>
                  </c:pt>
                  <c:pt idx="18">
                    <c:v>19</c:v>
                  </c:pt>
                  <c:pt idx="19">
                    <c:v>20</c:v>
                  </c:pt>
                  <c:pt idx="20">
                    <c:v>21</c:v>
                  </c:pt>
                  <c:pt idx="21">
                    <c:v>22</c:v>
                  </c:pt>
                  <c:pt idx="22">
                    <c:v>23</c:v>
                  </c:pt>
                  <c:pt idx="23">
                    <c:v>24</c:v>
                  </c:pt>
                  <c:pt idx="24">
                    <c:v>25</c:v>
                  </c:pt>
                  <c:pt idx="25">
                    <c:v>26</c:v>
                  </c:pt>
                  <c:pt idx="26">
                    <c:v>27</c:v>
                  </c:pt>
                  <c:pt idx="27">
                    <c:v>28</c:v>
                  </c:pt>
                  <c:pt idx="28">
                    <c:v>29</c:v>
                  </c:pt>
                  <c:pt idx="29">
                    <c:v>30</c:v>
                  </c:pt>
                  <c:pt idx="30">
                    <c:v>31</c:v>
                  </c:pt>
                  <c:pt idx="31">
                    <c:v>32</c:v>
                  </c:pt>
                  <c:pt idx="32">
                    <c:v>33</c:v>
                  </c:pt>
                </c:lvl>
              </c:multiLvlStrCache>
            </c:multiLvlStrRef>
          </c:cat>
          <c:val>
            <c:numRef>
              <c:f>Front!$C$11:$C$43</c:f>
              <c:numCache>
                <c:formatCode>#,##0.0</c:formatCode>
                <c:ptCount val="33"/>
                <c:pt idx="0">
                  <c:v>0.79019106752411572</c:v>
                </c:pt>
                <c:pt idx="1">
                  <c:v>7.2195247709320691</c:v>
                </c:pt>
                <c:pt idx="2">
                  <c:v>14.671267615853658</c:v>
                </c:pt>
                <c:pt idx="3">
                  <c:v>22.642479524517086</c:v>
                </c:pt>
                <c:pt idx="4">
                  <c:v>28.415315755391426</c:v>
                </c:pt>
                <c:pt idx="5">
                  <c:v>32.54276164411764</c:v>
                </c:pt>
                <c:pt idx="6">
                  <c:v>40.105328279883388</c:v>
                </c:pt>
                <c:pt idx="7">
                  <c:v>43.892396081918186</c:v>
                </c:pt>
                <c:pt idx="8">
                  <c:v>44.861691728362182</c:v>
                </c:pt>
                <c:pt idx="9">
                  <c:v>48.976887475187574</c:v>
                </c:pt>
                <c:pt idx="10">
                  <c:v>43.188995080452266</c:v>
                </c:pt>
                <c:pt idx="11">
                  <c:v>43.386843549667887</c:v>
                </c:pt>
                <c:pt idx="12">
                  <c:v>47.734536854216863</c:v>
                </c:pt>
                <c:pt idx="13">
                  <c:v>51.911549972807414</c:v>
                </c:pt>
                <c:pt idx="14">
                  <c:v>57.928245413515349</c:v>
                </c:pt>
                <c:pt idx="15">
                  <c:v>59.122262325969494</c:v>
                </c:pt>
                <c:pt idx="16">
                  <c:v>64.716816246458549</c:v>
                </c:pt>
                <c:pt idx="17">
                  <c:v>65.822325921711879</c:v>
                </c:pt>
                <c:pt idx="18">
                  <c:v>70.239674680645152</c:v>
                </c:pt>
                <c:pt idx="19">
                  <c:v>79.491465624621512</c:v>
                </c:pt>
                <c:pt idx="20">
                  <c:v>73.718312421949321</c:v>
                </c:pt>
                <c:pt idx="21">
                  <c:v>72.28140150666664</c:v>
                </c:pt>
                <c:pt idx="22">
                  <c:v>75.608953902222211</c:v>
                </c:pt>
                <c:pt idx="23">
                  <c:v>78.056605589429097</c:v>
                </c:pt>
                <c:pt idx="24">
                  <c:v>77.796508178414413</c:v>
                </c:pt>
                <c:pt idx="25">
                  <c:v>81.956770308646739</c:v>
                </c:pt>
                <c:pt idx="26">
                  <c:v>83.007689545394598</c:v>
                </c:pt>
                <c:pt idx="27">
                  <c:v>61.527404834020267</c:v>
                </c:pt>
                <c:pt idx="28">
                  <c:v>49.907548827942911</c:v>
                </c:pt>
                <c:pt idx="29">
                  <c:v>68.279529924050635</c:v>
                </c:pt>
                <c:pt idx="30">
                  <c:v>91.745834803775267</c:v>
                </c:pt>
                <c:pt idx="31">
                  <c:v>92.098059886560677</c:v>
                </c:pt>
                <c:pt idx="32">
                  <c:v>95.699646060000006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378A-456E-88DF-8C103D16EE0F}"/>
            </c:ext>
          </c:extLst>
        </c:ser>
        <c:ser>
          <c:idx val="1"/>
          <c:order val="1"/>
          <c:tx>
            <c:strRef>
              <c:f>Front!$D$10</c:f>
              <c:strCache>
                <c:ptCount val="1"/>
                <c:pt idx="0">
                  <c:v>Boroondara</c:v>
                </c:pt>
              </c:strCache>
            </c:strRef>
          </c:tx>
          <c:spPr>
            <a:ln>
              <a:solidFill>
                <a:schemeClr val="accent3">
                  <a:lumMod val="75000"/>
                </a:schemeClr>
              </a:solidFill>
            </a:ln>
          </c:spPr>
          <c:marker>
            <c:symbol val="none"/>
          </c:marker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27B-49DB-A52C-BB64F8DB21A1}"/>
                </c:ext>
              </c:extLst>
            </c:dLbl>
            <c:dLbl>
              <c:idx val="32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C87-4FF7-95A5-8BEF726C1A6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1"/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multiLvlStrRef>
              <c:f>Front!$A$11:$B$43</c:f>
              <c:multiLvlStrCache>
                <c:ptCount val="33"/>
                <c:lvl>
                  <c:pt idx="0">
                    <c:v>1992/3</c:v>
                  </c:pt>
                  <c:pt idx="1">
                    <c:v>1993/4</c:v>
                  </c:pt>
                  <c:pt idx="2">
                    <c:v>1994/5</c:v>
                  </c:pt>
                  <c:pt idx="3">
                    <c:v>1995/6</c:v>
                  </c:pt>
                  <c:pt idx="4">
                    <c:v>1996/7</c:v>
                  </c:pt>
                  <c:pt idx="5">
                    <c:v>1997/8</c:v>
                  </c:pt>
                  <c:pt idx="6">
                    <c:v>1998/9</c:v>
                  </c:pt>
                  <c:pt idx="7">
                    <c:v>1999/00</c:v>
                  </c:pt>
                  <c:pt idx="8">
                    <c:v>2000/01</c:v>
                  </c:pt>
                  <c:pt idx="9">
                    <c:v>2001/02</c:v>
                  </c:pt>
                  <c:pt idx="10">
                    <c:v>2002/03</c:v>
                  </c:pt>
                  <c:pt idx="11">
                    <c:v>2003/04</c:v>
                  </c:pt>
                  <c:pt idx="12">
                    <c:v>2004/05</c:v>
                  </c:pt>
                  <c:pt idx="13">
                    <c:v>2005/06</c:v>
                  </c:pt>
                  <c:pt idx="14">
                    <c:v>2006/07</c:v>
                  </c:pt>
                  <c:pt idx="15">
                    <c:v>2007/08</c:v>
                  </c:pt>
                  <c:pt idx="16">
                    <c:v>2008/09</c:v>
                  </c:pt>
                  <c:pt idx="17">
                    <c:v>2009/10</c:v>
                  </c:pt>
                  <c:pt idx="18">
                    <c:v>2010/11</c:v>
                  </c:pt>
                  <c:pt idx="19">
                    <c:v>2011/12</c:v>
                  </c:pt>
                  <c:pt idx="20">
                    <c:v>2012/13</c:v>
                  </c:pt>
                  <c:pt idx="21">
                    <c:v>2013/14</c:v>
                  </c:pt>
                  <c:pt idx="22">
                    <c:v>2014/15</c:v>
                  </c:pt>
                  <c:pt idx="23">
                    <c:v>2015/16</c:v>
                  </c:pt>
                  <c:pt idx="24">
                    <c:v>2016/17</c:v>
                  </c:pt>
                  <c:pt idx="25">
                    <c:v>2017/18</c:v>
                  </c:pt>
                  <c:pt idx="26">
                    <c:v>2018/19</c:v>
                  </c:pt>
                  <c:pt idx="27">
                    <c:v>2019/20</c:v>
                  </c:pt>
                  <c:pt idx="28">
                    <c:v>2020/21</c:v>
                  </c:pt>
                  <c:pt idx="29">
                    <c:v>2021/22</c:v>
                  </c:pt>
                  <c:pt idx="30">
                    <c:v>2022/23</c:v>
                  </c:pt>
                  <c:pt idx="31">
                    <c:v>2023/24</c:v>
                  </c:pt>
                  <c:pt idx="32">
                    <c:v>2024/25</c:v>
                  </c:pt>
                </c:lvl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13</c:v>
                  </c:pt>
                  <c:pt idx="13">
                    <c:v>14</c:v>
                  </c:pt>
                  <c:pt idx="14">
                    <c:v>15</c:v>
                  </c:pt>
                  <c:pt idx="15">
                    <c:v>16</c:v>
                  </c:pt>
                  <c:pt idx="16">
                    <c:v>17</c:v>
                  </c:pt>
                  <c:pt idx="17">
                    <c:v>18</c:v>
                  </c:pt>
                  <c:pt idx="18">
                    <c:v>19</c:v>
                  </c:pt>
                  <c:pt idx="19">
                    <c:v>20</c:v>
                  </c:pt>
                  <c:pt idx="20">
                    <c:v>21</c:v>
                  </c:pt>
                  <c:pt idx="21">
                    <c:v>22</c:v>
                  </c:pt>
                  <c:pt idx="22">
                    <c:v>23</c:v>
                  </c:pt>
                  <c:pt idx="23">
                    <c:v>24</c:v>
                  </c:pt>
                  <c:pt idx="24">
                    <c:v>25</c:v>
                  </c:pt>
                  <c:pt idx="25">
                    <c:v>26</c:v>
                  </c:pt>
                  <c:pt idx="26">
                    <c:v>27</c:v>
                  </c:pt>
                  <c:pt idx="27">
                    <c:v>28</c:v>
                  </c:pt>
                  <c:pt idx="28">
                    <c:v>29</c:v>
                  </c:pt>
                  <c:pt idx="29">
                    <c:v>30</c:v>
                  </c:pt>
                  <c:pt idx="30">
                    <c:v>31</c:v>
                  </c:pt>
                  <c:pt idx="31">
                    <c:v>32</c:v>
                  </c:pt>
                  <c:pt idx="32">
                    <c:v>33</c:v>
                  </c:pt>
                </c:lvl>
              </c:multiLvlStrCache>
            </c:multiLvlStrRef>
          </c:cat>
          <c:val>
            <c:numRef>
              <c:f>Front!$D$11:$D$43</c:f>
              <c:numCache>
                <c:formatCode>#,##0.0</c:formatCode>
                <c:ptCount val="33"/>
                <c:pt idx="0">
                  <c:v>3.5781691768488741</c:v>
                </c:pt>
                <c:pt idx="1">
                  <c:v>8.5637153112164288</c:v>
                </c:pt>
                <c:pt idx="2">
                  <c:v>20.514429262195122</c:v>
                </c:pt>
                <c:pt idx="3">
                  <c:v>28.318117378900446</c:v>
                </c:pt>
                <c:pt idx="4">
                  <c:v>29.874104325494827</c:v>
                </c:pt>
                <c:pt idx="5">
                  <c:v>30.073920052235295</c:v>
                </c:pt>
                <c:pt idx="6">
                  <c:v>33.664058034985423</c:v>
                </c:pt>
                <c:pt idx="7">
                  <c:v>36.860465367334278</c:v>
                </c:pt>
                <c:pt idx="8">
                  <c:v>38.632233512649798</c:v>
                </c:pt>
                <c:pt idx="9">
                  <c:v>40.966659406468303</c:v>
                </c:pt>
                <c:pt idx="10">
                  <c:v>33.703686744120603</c:v>
                </c:pt>
                <c:pt idx="11">
                  <c:v>30.286271615744159</c:v>
                </c:pt>
                <c:pt idx="12">
                  <c:v>31.324058451373492</c:v>
                </c:pt>
                <c:pt idx="13">
                  <c:v>30.797353628306261</c:v>
                </c:pt>
                <c:pt idx="14">
                  <c:v>30.696589648464162</c:v>
                </c:pt>
                <c:pt idx="15">
                  <c:v>29.141506581307183</c:v>
                </c:pt>
                <c:pt idx="16">
                  <c:v>29.731167860968775</c:v>
                </c:pt>
                <c:pt idx="17">
                  <c:v>28.073875134279749</c:v>
                </c:pt>
                <c:pt idx="18">
                  <c:v>28.855442376370963</c:v>
                </c:pt>
                <c:pt idx="19">
                  <c:v>28.38399076737052</c:v>
                </c:pt>
                <c:pt idx="20">
                  <c:v>26.330020216374265</c:v>
                </c:pt>
                <c:pt idx="21">
                  <c:v>25.886558053333328</c:v>
                </c:pt>
                <c:pt idx="22">
                  <c:v>27.629634008515406</c:v>
                </c:pt>
                <c:pt idx="23">
                  <c:v>26.00012254390424</c:v>
                </c:pt>
                <c:pt idx="24">
                  <c:v>24.590139645045049</c:v>
                </c:pt>
                <c:pt idx="25">
                  <c:v>25.219656672653777</c:v>
                </c:pt>
                <c:pt idx="26">
                  <c:v>25.044905140398956</c:v>
                </c:pt>
                <c:pt idx="27">
                  <c:v>16.50472446256757</c:v>
                </c:pt>
                <c:pt idx="28">
                  <c:v>11.080047321041141</c:v>
                </c:pt>
                <c:pt idx="29">
                  <c:v>14.666742262658225</c:v>
                </c:pt>
                <c:pt idx="30">
                  <c:v>19.881181541213483</c:v>
                </c:pt>
                <c:pt idx="31">
                  <c:v>19.185818259595372</c:v>
                </c:pt>
                <c:pt idx="32">
                  <c:v>19.26361155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3-378A-456E-88DF-8C103D16EE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6230912"/>
        <c:axId val="106232832"/>
      </c:lineChart>
      <c:catAx>
        <c:axId val="10623091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en-US"/>
          </a:p>
        </c:txPr>
        <c:crossAx val="106232832"/>
        <c:crosses val="autoZero"/>
        <c:auto val="1"/>
        <c:lblAlgn val="ctr"/>
        <c:lblOffset val="100"/>
        <c:noMultiLvlLbl val="0"/>
      </c:catAx>
      <c:valAx>
        <c:axId val="106232832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Annual Expenditure ($millions)</a:t>
                </a:r>
              </a:p>
            </c:rich>
          </c:tx>
          <c:layout>
            <c:manualLayout>
              <c:xMode val="edge"/>
              <c:yMode val="edge"/>
              <c:x val="2.0546877754314568E-3"/>
              <c:y val="0.30006081054572559"/>
            </c:manualLayout>
          </c:layout>
          <c:overlay val="0"/>
        </c:title>
        <c:numFmt formatCode="#,##0" sourceLinked="0"/>
        <c:majorTickMark val="none"/>
        <c:minorTickMark val="none"/>
        <c:tickLblPos val="nextTo"/>
        <c:txPr>
          <a:bodyPr/>
          <a:lstStyle/>
          <a:p>
            <a:pPr>
              <a:defRPr sz="800"/>
            </a:pPr>
            <a:endParaRPr lang="en-US"/>
          </a:p>
        </c:txPr>
        <c:crossAx val="106230912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40844072716068686"/>
          <c:y val="0.60179510647482182"/>
          <c:w val="0.27595350728623919"/>
          <c:h val="8.6655158476839453E-2"/>
        </c:manualLayout>
      </c:layout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9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0598933750867235E-2"/>
          <c:y val="3.6692285902316331E-2"/>
          <c:w val="0.90470619570437183"/>
          <c:h val="0.95223109396617289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bg2">
                <a:lumMod val="90000"/>
              </a:schemeClr>
            </a:solidFill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dLbl>
              <c:idx val="11"/>
              <c:layout>
                <c:manualLayout>
                  <c:x val="1.937664027180454E-3"/>
                  <c:y val="4.340054420680815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2C7-44E6-B2DE-96DE20A46CB1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7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Front!$AH$8:$AH$38</c:f>
              <c:strCache>
                <c:ptCount val="31"/>
                <c:pt idx="0">
                  <c:v>Melton</c:v>
                </c:pt>
                <c:pt idx="1">
                  <c:v>Wyndham</c:v>
                </c:pt>
                <c:pt idx="2">
                  <c:v>Cardinia</c:v>
                </c:pt>
                <c:pt idx="3">
                  <c:v>Hume</c:v>
                </c:pt>
                <c:pt idx="4">
                  <c:v>Whittlesea</c:v>
                </c:pt>
                <c:pt idx="5">
                  <c:v>Nillumbik</c:v>
                </c:pt>
                <c:pt idx="6">
                  <c:v>Casey</c:v>
                </c:pt>
                <c:pt idx="7">
                  <c:v>Boroondara</c:v>
                </c:pt>
                <c:pt idx="8">
                  <c:v>Bayside</c:v>
                </c:pt>
                <c:pt idx="9">
                  <c:v>Brimbank</c:v>
                </c:pt>
                <c:pt idx="10">
                  <c:v>Stonnington</c:v>
                </c:pt>
                <c:pt idx="11">
                  <c:v>Yarra Ranges</c:v>
                </c:pt>
                <c:pt idx="12">
                  <c:v>Port Phillip</c:v>
                </c:pt>
                <c:pt idx="13">
                  <c:v>Yarra</c:v>
                </c:pt>
                <c:pt idx="14">
                  <c:v>Hobsons Bay</c:v>
                </c:pt>
                <c:pt idx="15">
                  <c:v>Whitehorse</c:v>
                </c:pt>
                <c:pt idx="16">
                  <c:v>Melbourne</c:v>
                </c:pt>
                <c:pt idx="17">
                  <c:v>Maribyrnong</c:v>
                </c:pt>
                <c:pt idx="18">
                  <c:v>Frankston</c:v>
                </c:pt>
                <c:pt idx="19">
                  <c:v>Mornington Peninsula</c:v>
                </c:pt>
                <c:pt idx="20">
                  <c:v>Maroondah</c:v>
                </c:pt>
                <c:pt idx="21">
                  <c:v>Greater Dandenong</c:v>
                </c:pt>
                <c:pt idx="22">
                  <c:v>Manningham</c:v>
                </c:pt>
                <c:pt idx="23">
                  <c:v>Banyule</c:v>
                </c:pt>
                <c:pt idx="24">
                  <c:v>Moonee Valley</c:v>
                </c:pt>
                <c:pt idx="25">
                  <c:v>Moreland</c:v>
                </c:pt>
                <c:pt idx="26">
                  <c:v>Glen Eira</c:v>
                </c:pt>
                <c:pt idx="27">
                  <c:v>Kingston</c:v>
                </c:pt>
                <c:pt idx="28">
                  <c:v>Darebin</c:v>
                </c:pt>
                <c:pt idx="29">
                  <c:v>Knox</c:v>
                </c:pt>
                <c:pt idx="30">
                  <c:v>Monash</c:v>
                </c:pt>
              </c:strCache>
            </c:strRef>
          </c:cat>
          <c:val>
            <c:numRef>
              <c:f>Front!$AI$8:$AI$38</c:f>
              <c:numCache>
                <c:formatCode>#,##0</c:formatCode>
                <c:ptCount val="31"/>
                <c:pt idx="0">
                  <c:v>46722758.585002422</c:v>
                </c:pt>
                <c:pt idx="1">
                  <c:v>21374289.047844984</c:v>
                </c:pt>
                <c:pt idx="2">
                  <c:v>15085806.09635013</c:v>
                </c:pt>
                <c:pt idx="3">
                  <c:v>-8340546.7879912397</c:v>
                </c:pt>
                <c:pt idx="4">
                  <c:v>-9972320.9951016232</c:v>
                </c:pt>
                <c:pt idx="5">
                  <c:v>-11565479.805930765</c:v>
                </c:pt>
                <c:pt idx="6">
                  <c:v>-11898622.510845594</c:v>
                </c:pt>
                <c:pt idx="7">
                  <c:v>-21703047.856438302</c:v>
                </c:pt>
                <c:pt idx="8">
                  <c:v>-25119747.460005872</c:v>
                </c:pt>
                <c:pt idx="9">
                  <c:v>-27175107.865483876</c:v>
                </c:pt>
                <c:pt idx="10">
                  <c:v>-28914815.664319556</c:v>
                </c:pt>
                <c:pt idx="11">
                  <c:v>-32574894.55163049</c:v>
                </c:pt>
                <c:pt idx="12">
                  <c:v>-35089401.258637443</c:v>
                </c:pt>
                <c:pt idx="13">
                  <c:v>-37139949.079027288</c:v>
                </c:pt>
                <c:pt idx="14">
                  <c:v>-38804025.314081453</c:v>
                </c:pt>
                <c:pt idx="15">
                  <c:v>-42958042.209199578</c:v>
                </c:pt>
                <c:pt idx="16">
                  <c:v>-46947863.462420247</c:v>
                </c:pt>
                <c:pt idx="17">
                  <c:v>-47550137.623203538</c:v>
                </c:pt>
                <c:pt idx="18">
                  <c:v>-55398962.924305491</c:v>
                </c:pt>
                <c:pt idx="19">
                  <c:v>-58810749.976885095</c:v>
                </c:pt>
                <c:pt idx="20">
                  <c:v>-59576793.311382368</c:v>
                </c:pt>
                <c:pt idx="21">
                  <c:v>-60628934.224841759</c:v>
                </c:pt>
                <c:pt idx="22">
                  <c:v>-61869193.595490344</c:v>
                </c:pt>
                <c:pt idx="23">
                  <c:v>-62292413.206768796</c:v>
                </c:pt>
                <c:pt idx="24">
                  <c:v>-64890345.488884419</c:v>
                </c:pt>
                <c:pt idx="25">
                  <c:v>-68286929.49265191</c:v>
                </c:pt>
                <c:pt idx="26">
                  <c:v>-74884036.077982441</c:v>
                </c:pt>
                <c:pt idx="27">
                  <c:v>-80728027.618718639</c:v>
                </c:pt>
                <c:pt idx="28">
                  <c:v>-90993787.922491431</c:v>
                </c:pt>
                <c:pt idx="29">
                  <c:v>-94529090.250351593</c:v>
                </c:pt>
                <c:pt idx="30">
                  <c:v>-120944295.88760073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CEC-490C-8024-691FADD75A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3"/>
        <c:axId val="106855808"/>
        <c:axId val="106956288"/>
      </c:barChart>
      <c:catAx>
        <c:axId val="106855808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/>
          <a:lstStyle/>
          <a:p>
            <a:pPr>
              <a:defRPr sz="750"/>
            </a:pPr>
            <a:endParaRPr lang="en-US"/>
          </a:p>
        </c:txPr>
        <c:crossAx val="106956288"/>
        <c:crosses val="autoZero"/>
        <c:auto val="1"/>
        <c:lblAlgn val="ctr"/>
        <c:lblOffset val="100"/>
        <c:noMultiLvlLbl val="0"/>
      </c:catAx>
      <c:valAx>
        <c:axId val="106956288"/>
        <c:scaling>
          <c:orientation val="minMax"/>
        </c:scaling>
        <c:delete val="0"/>
        <c:axPos val="t"/>
        <c:numFmt formatCode="#,##0" sourceLinked="1"/>
        <c:majorTickMark val="none"/>
        <c:minorTickMark val="none"/>
        <c:tickLblPos val="nextTo"/>
        <c:txPr>
          <a:bodyPr/>
          <a:lstStyle/>
          <a:p>
            <a:pPr>
              <a:defRPr sz="750"/>
            </a:pPr>
            <a:endParaRPr lang="en-US"/>
          </a:p>
        </c:txPr>
        <c:crossAx val="106855808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trlProps/ctrlProp1.xml><?xml version="1.0" encoding="utf-8"?>
<formControlPr xmlns="http://schemas.microsoft.com/office/spreadsheetml/2009/9/main" objectType="Drop" dropLines="45" dropStyle="combo" dx="16" fmlaLink="$E$4" fmlaRange="Data!$B$5:$B$36" sel="19" val="0"/>
</file>

<file path=xl/ctrlProps/ctrlProp2.xml><?xml version="1.0" encoding="utf-8"?>
<formControlPr xmlns="http://schemas.microsoft.com/office/spreadsheetml/2009/9/main" objectType="Drop" dropLines="45" dropStyle="combo" dx="16" fmlaLink="$E$6" fmlaRange="Data!$B$5:$B$36" sel="3" val="0"/>
</file>

<file path=xl/ctrlProps/ctrlProp3.xml><?xml version="1.0" encoding="utf-8"?>
<formControlPr xmlns="http://schemas.microsoft.com/office/spreadsheetml/2009/9/main" objectType="Drop" dropLines="82" dropStyle="combo" dx="16" fmlaLink="$E$8" fmlaRange="$R$4:$R$5" sel="2" val="0"/>
</file>

<file path=xl/ctrlProps/ctrlProp4.xml><?xml version="1.0" encoding="utf-8"?>
<formControlPr xmlns="http://schemas.microsoft.com/office/spreadsheetml/2009/9/main" objectType="Drop" dropLines="29" dropStyle="combo" dx="16" fmlaLink="$J$4" fmlaRange="$B$11:$B$43" sel="9" val="4"/>
</file>

<file path=xl/ctrlProps/ctrlProp5.xml><?xml version="1.0" encoding="utf-8"?>
<formControlPr xmlns="http://schemas.microsoft.com/office/spreadsheetml/2009/9/main" objectType="Drop" dropLines="29" dropStyle="combo" dx="16" fmlaLink="$J$6" fmlaRange="$B$11:$B$43" sel="33" val="4"/>
</file>

<file path=xl/ctrlProps/ctrlProp6.xml><?xml version="1.0" encoding="utf-8"?>
<formControlPr xmlns="http://schemas.microsoft.com/office/spreadsheetml/2009/9/main" objectType="Drop" dropLines="29" dropStyle="combo" dx="16" fmlaLink="$Y$3" fmlaRange="$B$11:$B$43" sel="10" val="4"/>
</file>

<file path=xl/ctrlProps/ctrlProp7.xml><?xml version="1.0" encoding="utf-8"?>
<formControlPr xmlns="http://schemas.microsoft.com/office/spreadsheetml/2009/9/main" objectType="Drop" dropLines="29" dropStyle="combo" dx="16" fmlaLink="$AA$3" fmlaRange="$B$11:$B$43" sel="33" val="4"/>
</file>

<file path=xl/ctrlProps/ctrlProp8.xml><?xml version="1.0" encoding="utf-8"?>
<formControlPr xmlns="http://schemas.microsoft.com/office/spreadsheetml/2009/9/main" objectType="Drop" dropLines="82" dropStyle="combo" dx="16" fmlaLink="$AC$5" fmlaRange="$R$4:$R$5" sel="2" val="0"/>
</file>

<file path=xl/ctrlProps/ctrlProp9.xml><?xml version="1.0" encoding="utf-8"?>
<formControlPr xmlns="http://schemas.microsoft.com/office/spreadsheetml/2009/9/main" objectType="Drop" dropLines="2" dropStyle="combo" dx="16" fmlaLink="$AC$3" fmlaRange="$X$9:$X$10" sel="1" val="0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2" name="Picture 1" descr="ecblank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3" name="Picture 2" descr="ecblank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4" name="Picture 3" descr="ecblank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5" name="Picture 4" descr="ecblank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6" name="Picture 5" descr="ecblank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7" name="Picture 6" descr="ecblank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8" name="Picture 7" descr="ecblank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9" name="Picture 8" descr="ecblank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10" name="Picture 9" descr="ecblank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11" name="Picture 10" descr="ecblank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12" name="Picture 11" descr="ecblank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13" name="Picture 12" descr="ecblank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4" name="Picture 13" descr="ecblank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5" name="Picture 14" descr="ecblank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6" name="Picture 15" descr="ecblank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7" name="Picture 16" descr="ecblank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8" name="Picture 17" descr="ecblank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9" name="Picture 18" descr="ecblank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20" name="Picture 19" descr="ecblank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21" name="Picture 20" descr="ecblank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22" name="Picture 21" descr="ecblank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23" name="Picture 22" descr="ecblank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24" name="Picture 23" descr="ecblank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25" name="Picture 24" descr="ecblank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26" name="Picture 25" descr="ecblank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27" name="Picture 26" descr="ecblank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28" name="Picture 27" descr="ecblank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29" name="Picture 28" descr="ecblank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30" name="Picture 29" descr="ecblank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31" name="Picture 30" descr="ecblank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32" name="Picture 31" descr="ecblank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33" name="Picture 32" descr="ecblank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34" name="Picture 33" descr="ecblank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35" name="Picture 34" descr="ecblank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36" name="Picture 35" descr="ecblank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37" name="Picture 36" descr="ecblank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38" name="Picture 37" descr="ecblank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39" name="Picture 38" descr="ecblank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40" name="Picture 39" descr="ecblank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41" name="Picture 40" descr="ecblank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42" name="Picture 41" descr="ecblank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43" name="Picture 42" descr="ecblank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44" name="Picture 43" descr="ecblank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45" name="Picture 44" descr="ecblank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46" name="Picture 45" descr="ecblank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47" name="Picture 46" descr="ecblank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48" name="Picture 47" descr="ecblank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49" name="Picture 48" descr="ecblank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50" name="Picture 49" descr="ecblank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51" name="Picture 50" descr="ecblank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52" name="Picture 51" descr="ecblank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53" name="Picture 52" descr="ecblank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54" name="Picture 53" descr="ecblank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55" name="Picture 54" descr="ecblank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56" name="Picture 55" descr="ecblank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57" name="Picture 56" descr="ecblank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58" name="Picture 57" descr="ecblank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59" name="Picture 58" descr="ecblank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60" name="Picture 59" descr="ecblank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61" name="Picture 60" descr="ecblank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62" name="Picture 61" descr="ecblank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63" name="Picture 62" descr="ecblank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64" name="Picture 63" descr="ecblank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65" name="Picture 64" descr="ecblank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66" name="Picture 65" descr="ecblank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67" name="Picture 66" descr="ecblank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68" name="Picture 67" descr="ecblank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69" name="Picture 68" descr="ecblank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70" name="Picture 69" descr="ecblank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71" name="Picture 70" descr="ecblank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72" name="Picture 71" descr="ecblank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73" name="Picture 72" descr="ecblank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74" name="Picture 73" descr="ecblank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75" name="Picture 74" descr="ecblank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76" name="Picture 75" descr="ecblank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77" name="Picture 76" descr="ecblank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78" name="Picture 77" descr="ecblank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79" name="Picture 78" descr="ecblank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80" name="Picture 79" descr="ecblank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81" name="Picture 80" descr="ecblank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82" name="Picture 81" descr="ecblank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83" name="Picture 82" descr="ecblank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84" name="Picture 83" descr="ecblank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85" name="Picture 84" descr="ecblank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86" name="Picture 1" descr="http://www.vcgr.vic.gov.au/icons/ecblank.gif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87" name="Picture 2" descr="http://www.vcgr.vic.gov.au/icons/ecblank.gif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88" name="Picture 3" descr="http://www.vcgr.vic.gov.au/icons/ecblank.gif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89" name="Picture 4" descr="http://www.vcgr.vic.gov.au/icons/ecblank.gif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90" name="Picture 5" descr="http://www.vcgr.vic.gov.au/icons/ecblank.gif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91" name="Picture 6" descr="http://www.vcgr.vic.gov.au/icons/ecblank.gif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92" name="Picture 7" descr="http://www.vcgr.vic.gov.au/icons/ecblank.gif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93" name="Picture 8" descr="http://www.vcgr.vic.gov.au/icons/ecblank.gif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94" name="Picture 9" descr="http://www.vcgr.vic.gov.au/icons/ecblank.gif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95" name="Picture 10" descr="http://www.vcgr.vic.gov.au/icons/ecblank.gif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96" name="Picture 11" descr="http://www.vcgr.vic.gov.au/icons/ecblank.gif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8</xdr:row>
      <xdr:rowOff>0</xdr:rowOff>
    </xdr:from>
    <xdr:to>
      <xdr:col>9</xdr:col>
      <xdr:colOff>9525</xdr:colOff>
      <xdr:row>8</xdr:row>
      <xdr:rowOff>152400</xdr:rowOff>
    </xdr:to>
    <xdr:pic>
      <xdr:nvPicPr>
        <xdr:cNvPr id="97" name="Picture 12" descr="http://www.vcgr.vic.gov.au/icons/ecblank.gif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29622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98" name="Picture 13" descr="http://www.vcgr.vic.gov.au/icons/ecblank.gif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99" name="Picture 14" descr="http://www.vcgr.vic.gov.au/icons/ecblank.gif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00" name="Picture 15" descr="http://www.vcgr.vic.gov.au/icons/ecblank.gif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01" name="Picture 16" descr="http://www.vcgr.vic.gov.au/icons/ecblank.gif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02" name="Picture 17" descr="http://www.vcgr.vic.gov.au/icons/ecblank.gif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03" name="Picture 18" descr="http://www.vcgr.vic.gov.au/icons/ecblank.gif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04" name="Picture 19" descr="http://www.vcgr.vic.gov.au/icons/ecblank.gif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05" name="Picture 20" descr="http://www.vcgr.vic.gov.au/icons/ecblank.gif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06" name="Picture 21" descr="http://www.vcgr.vic.gov.au/icons/ecblank.gif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07" name="Picture 22" descr="http://www.vcgr.vic.gov.au/icons/ecblank.gif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08" name="Picture 23" descr="http://www.vcgr.vic.gov.au/icons/ecblank.gif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9525</xdr:colOff>
      <xdr:row>14</xdr:row>
      <xdr:rowOff>152400</xdr:rowOff>
    </xdr:to>
    <xdr:pic>
      <xdr:nvPicPr>
        <xdr:cNvPr id="109" name="Picture 24" descr="http://www.vcgr.vic.gov.au/icons/ecblank.gif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58769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10" name="Picture 25" descr="http://www.vcgr.vic.gov.au/icons/ecblank.gif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11" name="Picture 26" descr="http://www.vcgr.vic.gov.au/icons/ecblank.gif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12" name="Picture 27" descr="http://www.vcgr.vic.gov.au/icons/ecblank.gif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13" name="Picture 28" descr="http://www.vcgr.vic.gov.au/icons/ecblank.gif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14" name="Picture 29" descr="http://www.vcgr.vic.gov.au/icons/ecblank.gif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15" name="Picture 30" descr="http://www.vcgr.vic.gov.au/icons/ecblank.gif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16" name="Picture 31" descr="http://www.vcgr.vic.gov.au/icons/ecblank.gif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17" name="Picture 32" descr="http://www.vcgr.vic.gov.au/icons/ecblank.gif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18" name="Picture 33" descr="http://www.vcgr.vic.gov.au/icons/ecblank.gif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19" name="Picture 34" descr="http://www.vcgr.vic.gov.au/icons/ecblank.gif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20" name="Picture 35" descr="http://www.vcgr.vic.gov.au/icons/ecblank.gif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9525</xdr:colOff>
      <xdr:row>16</xdr:row>
      <xdr:rowOff>152400</xdr:rowOff>
    </xdr:to>
    <xdr:pic>
      <xdr:nvPicPr>
        <xdr:cNvPr id="121" name="Picture 36" descr="http://www.vcgr.vic.gov.au/icons/ecblank.gif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66865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22" name="Picture 37" descr="http://www.vcgr.vic.gov.au/icons/ecblank.gif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23" name="Picture 38" descr="http://www.vcgr.vic.gov.au/icons/ecblank.gif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24" name="Picture 39" descr="http://www.vcgr.vic.gov.au/icons/ecblank.gif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25" name="Picture 40" descr="http://www.vcgr.vic.gov.au/icons/ecblank.gif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26" name="Picture 41" descr="http://www.vcgr.vic.gov.au/icons/ecblank.gif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27" name="Picture 42" descr="http://www.vcgr.vic.gov.au/icons/ecblank.gif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28" name="Picture 43" descr="http://www.vcgr.vic.gov.au/icons/ecblank.gif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29" name="Picture 44" descr="http://www.vcgr.vic.gov.au/icons/ecblank.gif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30" name="Picture 45" descr="http://www.vcgr.vic.gov.au/icons/ecblank.gif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31" name="Picture 46" descr="http://www.vcgr.vic.gov.au/icons/ecblank.gif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32" name="Picture 47" descr="http://www.vcgr.vic.gov.au/icons/ecblank.gif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23</xdr:row>
      <xdr:rowOff>0</xdr:rowOff>
    </xdr:from>
    <xdr:to>
      <xdr:col>9</xdr:col>
      <xdr:colOff>9525</xdr:colOff>
      <xdr:row>23</xdr:row>
      <xdr:rowOff>152400</xdr:rowOff>
    </xdr:to>
    <xdr:pic>
      <xdr:nvPicPr>
        <xdr:cNvPr id="133" name="Picture 48" descr="http://www.vcgr.vic.gov.au/icons/ecblank.gif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89535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34" name="Picture 49" descr="http://www.vcgr.vic.gov.au/icons/ecblank.gif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35" name="Picture 50" descr="http://www.vcgr.vic.gov.au/icons/ecblank.gif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36" name="Picture 51" descr="http://www.vcgr.vic.gov.au/icons/ecblank.gif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37" name="Picture 52" descr="http://www.vcgr.vic.gov.au/icons/ecblank.gif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38" name="Picture 53" descr="http://www.vcgr.vic.gov.au/icons/ecblank.gif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39" name="Picture 54" descr="http://www.vcgr.vic.gov.au/icons/ecblank.gif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40" name="Picture 55" descr="http://www.vcgr.vic.gov.au/icons/ecblank.gif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41" name="Picture 56" descr="http://www.vcgr.vic.gov.au/icons/ecblank.gif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42" name="Picture 57" descr="http://www.vcgr.vic.gov.au/icons/ecblank.gif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43" name="Picture 58" descr="http://www.vcgr.vic.gov.au/icons/ecblank.gif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44" name="Picture 59" descr="http://www.vcgr.vic.gov.au/icons/ecblank.gif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27</xdr:row>
      <xdr:rowOff>152400</xdr:rowOff>
    </xdr:to>
    <xdr:pic>
      <xdr:nvPicPr>
        <xdr:cNvPr id="145" name="Picture 60" descr="http://www.vcgr.vic.gov.au/icons/ecblank.gif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0869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46" name="Picture 61" descr="http://www.vcgr.vic.gov.au/icons/ecblank.gif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47" name="Picture 62" descr="http://www.vcgr.vic.gov.au/icons/ecblank.gif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48" name="Picture 63" descr="http://www.vcgr.vic.gov.au/icons/ecblank.gif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49" name="Picture 64" descr="http://www.vcgr.vic.gov.au/icons/ecblank.gif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50" name="Picture 65" descr="http://www.vcgr.vic.gov.au/icons/ecblank.gif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51" name="Picture 66" descr="http://www.vcgr.vic.gov.au/icons/ecblank.gif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52" name="Picture 67" descr="http://www.vcgr.vic.gov.au/icons/ecblank.gif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53" name="Picture 68" descr="http://www.vcgr.vic.gov.au/icons/ecblank.gif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54" name="Picture 69" descr="http://www.vcgr.vic.gov.au/icons/ecblank.gif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55" name="Picture 70" descr="http://www.vcgr.vic.gov.au/icons/ecblank.gif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56" name="Picture 71" descr="http://www.vcgr.vic.gov.au/icons/ecblank.gif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57" name="Picture 72" descr="http://www.vcgr.vic.gov.au/icons/ecblank.gif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08966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58" name="Picture 73" descr="http://www.vcgr.vic.gov.au/icons/ecblank.gif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59" name="Picture 74" descr="http://www.vcgr.vic.gov.au/icons/ecblank.gif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60" name="Picture 75" descr="http://www.vcgr.vic.gov.au/icons/ecblank.gif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61" name="Picture 76" descr="http://www.vcgr.vic.gov.au/icons/ecblank.gif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62" name="Picture 77" descr="http://www.vcgr.vic.gov.au/icons/ecblank.gif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63" name="Picture 78" descr="http://www.vcgr.vic.gov.au/icons/ecblank.gif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64" name="Picture 79" descr="http://www.vcgr.vic.gov.au/icons/ecblank.gif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65" name="Picture 80" descr="http://www.vcgr.vic.gov.au/icons/ecblank.gif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66" name="Picture 81" descr="http://www.vcgr.vic.gov.au/icons/ecblank.gif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67" name="Picture 82" descr="http://www.vcgr.vic.gov.au/icons/ecblank.gif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68" name="Picture 83" descr="http://www.vcgr.vic.gov.au/icons/ecblank.gif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9525</xdr:colOff>
      <xdr:row>29</xdr:row>
      <xdr:rowOff>152400</xdr:rowOff>
    </xdr:to>
    <xdr:pic>
      <xdr:nvPicPr>
        <xdr:cNvPr id="169" name="Picture 84" descr="http://www.vcgr.vic.gov.au/icons/ecblank.gif">
          <a:extLs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382250" y="113823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70" name="Picture 1" descr="ecblank">
          <a:extLst>
            <a:ext uri="{FF2B5EF4-FFF2-40B4-BE49-F238E27FC236}">
              <a16:creationId xmlns:a16="http://schemas.microsoft.com/office/drawing/2014/main" id="{00000000-0008-0000-0000-0000A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71" name="Picture 2" descr="ecblank">
          <a:extLst>
            <a:ext uri="{FF2B5EF4-FFF2-40B4-BE49-F238E27FC236}">
              <a16:creationId xmlns:a16="http://schemas.microsoft.com/office/drawing/2014/main" id="{00000000-0008-0000-0000-0000A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72" name="Picture 3" descr="ecblank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73" name="Picture 4" descr="ecblank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74" name="Picture 5" descr="ecblank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75" name="Picture 6" descr="ecblank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76" name="Picture 7" descr="ecblank">
          <a:extLst>
            <a:ext uri="{FF2B5EF4-FFF2-40B4-BE49-F238E27FC236}">
              <a16:creationId xmlns:a16="http://schemas.microsoft.com/office/drawing/2014/main" id="{00000000-0008-0000-0000-0000B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77" name="Picture 8" descr="ecblank">
          <a:extLst>
            <a:ext uri="{FF2B5EF4-FFF2-40B4-BE49-F238E27FC236}">
              <a16:creationId xmlns:a16="http://schemas.microsoft.com/office/drawing/2014/main" id="{00000000-0008-0000-0000-0000B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78" name="Picture 9" descr="ecblank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79" name="Picture 10" descr="ecblank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80" name="Picture 11" descr="ecblank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181" name="Picture 12" descr="ecblank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82" name="Picture 13" descr="ecblank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83" name="Picture 14" descr="ecblank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84" name="Picture 15" descr="ecblank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85" name="Picture 16" descr="ecblank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86" name="Picture 17" descr="ecblank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87" name="Picture 18" descr="ecblank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88" name="Picture 19" descr="ecblank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89" name="Picture 20" descr="ecblank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90" name="Picture 21" descr="ecblank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91" name="Picture 22" descr="ecblank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92" name="Picture 23" descr="ecblank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193" name="Picture 24" descr="ecblank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194" name="Picture 25" descr="ecblank">
          <a:extLst>
            <a:ext uri="{FF2B5EF4-FFF2-40B4-BE49-F238E27FC236}">
              <a16:creationId xmlns:a16="http://schemas.microsoft.com/office/drawing/2014/main" id="{00000000-0008-0000-0000-0000C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195" name="Picture 26" descr="ecblank">
          <a:extLst>
            <a:ext uri="{FF2B5EF4-FFF2-40B4-BE49-F238E27FC236}">
              <a16:creationId xmlns:a16="http://schemas.microsoft.com/office/drawing/2014/main" id="{00000000-0008-0000-0000-0000C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196" name="Picture 27" descr="ecblank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197" name="Picture 28" descr="ecblank">
          <a:extLst>
            <a:ext uri="{FF2B5EF4-FFF2-40B4-BE49-F238E27FC236}">
              <a16:creationId xmlns:a16="http://schemas.microsoft.com/office/drawing/2014/main" id="{00000000-0008-0000-0000-0000C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198" name="Picture 29" descr="ecblank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199" name="Picture 30" descr="ecblank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00" name="Picture 31" descr="ecblank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01" name="Picture 32" descr="ecblank">
          <a:extLst>
            <a:ext uri="{FF2B5EF4-FFF2-40B4-BE49-F238E27FC236}">
              <a16:creationId xmlns:a16="http://schemas.microsoft.com/office/drawing/2014/main" id="{00000000-0008-0000-0000-0000C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02" name="Picture 33" descr="ecblank">
          <a:extLst>
            <a:ext uri="{FF2B5EF4-FFF2-40B4-BE49-F238E27FC236}">
              <a16:creationId xmlns:a16="http://schemas.microsoft.com/office/drawing/2014/main" id="{00000000-0008-0000-0000-0000C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03" name="Picture 34" descr="ecblank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04" name="Picture 35" descr="ecblank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05" name="Picture 36" descr="ecblank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06" name="Picture 37" descr="ecblank">
          <a:extLst>
            <a:ext uri="{FF2B5EF4-FFF2-40B4-BE49-F238E27FC236}">
              <a16:creationId xmlns:a16="http://schemas.microsoft.com/office/drawing/2014/main" id="{00000000-0008-0000-0000-0000C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07" name="Picture 38" descr="ecblank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08" name="Picture 39" descr="ecblank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09" name="Picture 40" descr="ecblank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10" name="Picture 41" descr="ecblank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11" name="Picture 42" descr="ecblank">
          <a:extLst>
            <a:ext uri="{FF2B5EF4-FFF2-40B4-BE49-F238E27FC236}">
              <a16:creationId xmlns:a16="http://schemas.microsoft.com/office/drawing/2014/main" id="{00000000-0008-0000-0000-0000D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12" name="Picture 43" descr="ecblank">
          <a:extLst>
            <a:ext uri="{FF2B5EF4-FFF2-40B4-BE49-F238E27FC236}">
              <a16:creationId xmlns:a16="http://schemas.microsoft.com/office/drawing/2014/main" id="{00000000-0008-0000-0000-0000D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13" name="Picture 44" descr="ecblank">
          <a:extLst>
            <a:ext uri="{FF2B5EF4-FFF2-40B4-BE49-F238E27FC236}">
              <a16:creationId xmlns:a16="http://schemas.microsoft.com/office/drawing/2014/main" id="{00000000-0008-0000-0000-0000D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14" name="Picture 45" descr="ecblank">
          <a:extLst>
            <a:ext uri="{FF2B5EF4-FFF2-40B4-BE49-F238E27FC236}">
              <a16:creationId xmlns:a16="http://schemas.microsoft.com/office/drawing/2014/main" id="{00000000-0008-0000-0000-0000D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15" name="Picture 46" descr="ecblank">
          <a:extLst>
            <a:ext uri="{FF2B5EF4-FFF2-40B4-BE49-F238E27FC236}">
              <a16:creationId xmlns:a16="http://schemas.microsoft.com/office/drawing/2014/main" id="{00000000-0008-0000-0000-0000D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16" name="Picture 47" descr="ecblank">
          <a:extLst>
            <a:ext uri="{FF2B5EF4-FFF2-40B4-BE49-F238E27FC236}">
              <a16:creationId xmlns:a16="http://schemas.microsoft.com/office/drawing/2014/main" id="{00000000-0008-0000-0000-0000D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17" name="Picture 48" descr="ecblank">
          <a:extLst>
            <a:ext uri="{FF2B5EF4-FFF2-40B4-BE49-F238E27FC236}">
              <a16:creationId xmlns:a16="http://schemas.microsoft.com/office/drawing/2014/main" id="{00000000-0008-0000-0000-0000D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18" name="Picture 49" descr="ecblank">
          <a:extLst>
            <a:ext uri="{FF2B5EF4-FFF2-40B4-BE49-F238E27FC236}">
              <a16:creationId xmlns:a16="http://schemas.microsoft.com/office/drawing/2014/main" id="{00000000-0008-0000-0000-0000D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19" name="Picture 50" descr="ecblank">
          <a:extLst>
            <a:ext uri="{FF2B5EF4-FFF2-40B4-BE49-F238E27FC236}">
              <a16:creationId xmlns:a16="http://schemas.microsoft.com/office/drawing/2014/main" id="{00000000-0008-0000-0000-0000D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20" name="Picture 51" descr="ecblank">
          <a:extLst>
            <a:ext uri="{FF2B5EF4-FFF2-40B4-BE49-F238E27FC236}">
              <a16:creationId xmlns:a16="http://schemas.microsoft.com/office/drawing/2014/main" id="{00000000-0008-0000-0000-0000D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21" name="Picture 52" descr="ecblank">
          <a:extLst>
            <a:ext uri="{FF2B5EF4-FFF2-40B4-BE49-F238E27FC236}">
              <a16:creationId xmlns:a16="http://schemas.microsoft.com/office/drawing/2014/main" id="{00000000-0008-0000-0000-0000D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22" name="Picture 53" descr="ecblank">
          <a:extLst>
            <a:ext uri="{FF2B5EF4-FFF2-40B4-BE49-F238E27FC236}">
              <a16:creationId xmlns:a16="http://schemas.microsoft.com/office/drawing/2014/main" id="{00000000-0008-0000-0000-0000D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23" name="Picture 54" descr="ecblank">
          <a:extLst>
            <a:ext uri="{FF2B5EF4-FFF2-40B4-BE49-F238E27FC236}">
              <a16:creationId xmlns:a16="http://schemas.microsoft.com/office/drawing/2014/main" id="{00000000-0008-0000-0000-0000D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24" name="Picture 55" descr="ecblank">
          <a:extLst>
            <a:ext uri="{FF2B5EF4-FFF2-40B4-BE49-F238E27FC236}">
              <a16:creationId xmlns:a16="http://schemas.microsoft.com/office/drawing/2014/main" id="{00000000-0008-0000-0000-0000E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25" name="Picture 56" descr="ecblank">
          <a:extLst>
            <a:ext uri="{FF2B5EF4-FFF2-40B4-BE49-F238E27FC236}">
              <a16:creationId xmlns:a16="http://schemas.microsoft.com/office/drawing/2014/main" id="{00000000-0008-0000-0000-0000E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26" name="Picture 57" descr="ecblank">
          <a:extLst>
            <a:ext uri="{FF2B5EF4-FFF2-40B4-BE49-F238E27FC236}">
              <a16:creationId xmlns:a16="http://schemas.microsoft.com/office/drawing/2014/main" id="{00000000-0008-0000-0000-0000E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27" name="Picture 58" descr="ecblank">
          <a:extLst>
            <a:ext uri="{FF2B5EF4-FFF2-40B4-BE49-F238E27FC236}">
              <a16:creationId xmlns:a16="http://schemas.microsoft.com/office/drawing/2014/main" id="{00000000-0008-0000-0000-0000E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28" name="Picture 59" descr="ecblank">
          <a:extLst>
            <a:ext uri="{FF2B5EF4-FFF2-40B4-BE49-F238E27FC236}">
              <a16:creationId xmlns:a16="http://schemas.microsoft.com/office/drawing/2014/main" id="{00000000-0008-0000-0000-0000E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229" name="Picture 60" descr="ecblank">
          <a:extLst>
            <a:ext uri="{FF2B5EF4-FFF2-40B4-BE49-F238E27FC236}">
              <a16:creationId xmlns:a16="http://schemas.microsoft.com/office/drawing/2014/main" id="{00000000-0008-0000-0000-0000E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30" name="Picture 61" descr="ecblank">
          <a:extLst>
            <a:ext uri="{FF2B5EF4-FFF2-40B4-BE49-F238E27FC236}">
              <a16:creationId xmlns:a16="http://schemas.microsoft.com/office/drawing/2014/main" id="{00000000-0008-0000-0000-0000E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31" name="Picture 62" descr="ecblank">
          <a:extLst>
            <a:ext uri="{FF2B5EF4-FFF2-40B4-BE49-F238E27FC236}">
              <a16:creationId xmlns:a16="http://schemas.microsoft.com/office/drawing/2014/main" id="{00000000-0008-0000-0000-0000E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32" name="Picture 63" descr="ecblank">
          <a:extLst>
            <a:ext uri="{FF2B5EF4-FFF2-40B4-BE49-F238E27FC236}">
              <a16:creationId xmlns:a16="http://schemas.microsoft.com/office/drawing/2014/main" id="{00000000-0008-0000-0000-0000E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33" name="Picture 64" descr="ecblank">
          <a:extLst>
            <a:ext uri="{FF2B5EF4-FFF2-40B4-BE49-F238E27FC236}">
              <a16:creationId xmlns:a16="http://schemas.microsoft.com/office/drawing/2014/main" id="{00000000-0008-0000-0000-0000E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34" name="Picture 65" descr="ecblank">
          <a:extLst>
            <a:ext uri="{FF2B5EF4-FFF2-40B4-BE49-F238E27FC236}">
              <a16:creationId xmlns:a16="http://schemas.microsoft.com/office/drawing/2014/main" id="{00000000-0008-0000-0000-0000E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35" name="Picture 66" descr="ecblank">
          <a:extLst>
            <a:ext uri="{FF2B5EF4-FFF2-40B4-BE49-F238E27FC236}">
              <a16:creationId xmlns:a16="http://schemas.microsoft.com/office/drawing/2014/main" id="{00000000-0008-0000-0000-0000E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36" name="Picture 67" descr="ecblank">
          <a:extLst>
            <a:ext uri="{FF2B5EF4-FFF2-40B4-BE49-F238E27FC236}">
              <a16:creationId xmlns:a16="http://schemas.microsoft.com/office/drawing/2014/main" id="{00000000-0008-0000-0000-0000E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37" name="Picture 68" descr="ecblank">
          <a:extLst>
            <a:ext uri="{FF2B5EF4-FFF2-40B4-BE49-F238E27FC236}">
              <a16:creationId xmlns:a16="http://schemas.microsoft.com/office/drawing/2014/main" id="{00000000-0008-0000-0000-0000E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38" name="Picture 69" descr="ecblank">
          <a:extLst>
            <a:ext uri="{FF2B5EF4-FFF2-40B4-BE49-F238E27FC236}">
              <a16:creationId xmlns:a16="http://schemas.microsoft.com/office/drawing/2014/main" id="{00000000-0008-0000-0000-0000E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39" name="Picture 70" descr="ecblank">
          <a:extLst>
            <a:ext uri="{FF2B5EF4-FFF2-40B4-BE49-F238E27FC236}">
              <a16:creationId xmlns:a16="http://schemas.microsoft.com/office/drawing/2014/main" id="{00000000-0008-0000-0000-0000E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40" name="Picture 71" descr="ecblank">
          <a:extLst>
            <a:ext uri="{FF2B5EF4-FFF2-40B4-BE49-F238E27FC236}">
              <a16:creationId xmlns:a16="http://schemas.microsoft.com/office/drawing/2014/main" id="{00000000-0008-0000-0000-0000F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41" name="Picture 72" descr="ecblank">
          <a:extLst>
            <a:ext uri="{FF2B5EF4-FFF2-40B4-BE49-F238E27FC236}">
              <a16:creationId xmlns:a16="http://schemas.microsoft.com/office/drawing/2014/main" id="{00000000-0008-0000-0000-0000F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42" name="Picture 73" descr="ecblank">
          <a:extLst>
            <a:ext uri="{FF2B5EF4-FFF2-40B4-BE49-F238E27FC236}">
              <a16:creationId xmlns:a16="http://schemas.microsoft.com/office/drawing/2014/main" id="{00000000-0008-0000-0000-0000F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43" name="Picture 74" descr="ecblank">
          <a:extLst>
            <a:ext uri="{FF2B5EF4-FFF2-40B4-BE49-F238E27FC236}">
              <a16:creationId xmlns:a16="http://schemas.microsoft.com/office/drawing/2014/main" id="{00000000-0008-0000-0000-0000F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44" name="Picture 75" descr="ecblank">
          <a:extLst>
            <a:ext uri="{FF2B5EF4-FFF2-40B4-BE49-F238E27FC236}">
              <a16:creationId xmlns:a16="http://schemas.microsoft.com/office/drawing/2014/main" id="{00000000-0008-0000-0000-0000F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45" name="Picture 76" descr="ecblank">
          <a:extLst>
            <a:ext uri="{FF2B5EF4-FFF2-40B4-BE49-F238E27FC236}">
              <a16:creationId xmlns:a16="http://schemas.microsoft.com/office/drawing/2014/main" id="{00000000-0008-0000-0000-0000F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46" name="Picture 77" descr="ecblank">
          <a:extLst>
            <a:ext uri="{FF2B5EF4-FFF2-40B4-BE49-F238E27FC236}">
              <a16:creationId xmlns:a16="http://schemas.microsoft.com/office/drawing/2014/main" id="{00000000-0008-0000-0000-0000F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47" name="Picture 78" descr="ecblank">
          <a:extLst>
            <a:ext uri="{FF2B5EF4-FFF2-40B4-BE49-F238E27FC236}">
              <a16:creationId xmlns:a16="http://schemas.microsoft.com/office/drawing/2014/main" id="{00000000-0008-0000-0000-0000F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48" name="Picture 79" descr="ecblank">
          <a:extLst>
            <a:ext uri="{FF2B5EF4-FFF2-40B4-BE49-F238E27FC236}">
              <a16:creationId xmlns:a16="http://schemas.microsoft.com/office/drawing/2014/main" id="{00000000-0008-0000-0000-0000F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49" name="Picture 80" descr="ecblank">
          <a:extLst>
            <a:ext uri="{FF2B5EF4-FFF2-40B4-BE49-F238E27FC236}">
              <a16:creationId xmlns:a16="http://schemas.microsoft.com/office/drawing/2014/main" id="{00000000-0008-0000-0000-0000F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50" name="Picture 81" descr="ecblank">
          <a:extLst>
            <a:ext uri="{FF2B5EF4-FFF2-40B4-BE49-F238E27FC236}">
              <a16:creationId xmlns:a16="http://schemas.microsoft.com/office/drawing/2014/main" id="{00000000-0008-0000-0000-0000F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51" name="Picture 82" descr="ecblank">
          <a:extLst>
            <a:ext uri="{FF2B5EF4-FFF2-40B4-BE49-F238E27FC236}">
              <a16:creationId xmlns:a16="http://schemas.microsoft.com/office/drawing/2014/main" id="{00000000-0008-0000-0000-0000F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52" name="Picture 83" descr="ecblank">
          <a:extLst>
            <a:ext uri="{FF2B5EF4-FFF2-40B4-BE49-F238E27FC236}">
              <a16:creationId xmlns:a16="http://schemas.microsoft.com/office/drawing/2014/main" id="{00000000-0008-0000-0000-0000F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253" name="Picture 84" descr="ecblank">
          <a:extLst>
            <a:ext uri="{FF2B5EF4-FFF2-40B4-BE49-F238E27FC236}">
              <a16:creationId xmlns:a16="http://schemas.microsoft.com/office/drawing/2014/main" id="{00000000-0008-0000-0000-0000F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54" name="Picture 1" descr="http://www.vcgr.vic.gov.au/icons/ecblank.gif">
          <a:extLst>
            <a:ext uri="{FF2B5EF4-FFF2-40B4-BE49-F238E27FC236}">
              <a16:creationId xmlns:a16="http://schemas.microsoft.com/office/drawing/2014/main" id="{00000000-0008-0000-0000-0000F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55" name="Picture 2" descr="http://www.vcgr.vic.gov.au/icons/ecblank.gif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56" name="Picture 3" descr="http://www.vcgr.vic.gov.au/icons/ecblank.gif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57" name="Picture 4" descr="http://www.vcgr.vic.gov.au/icons/ecblank.gif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58" name="Picture 5" descr="http://www.vcgr.vic.gov.au/icons/ecblank.gif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59" name="Picture 6" descr="http://www.vcgr.vic.gov.au/icons/ecblank.gif">
          <a:extLst>
            <a:ext uri="{FF2B5EF4-FFF2-40B4-BE49-F238E27FC236}">
              <a16:creationId xmlns:a16="http://schemas.microsoft.com/office/drawing/2014/main" id="{00000000-0008-0000-0000-00000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60" name="Picture 7" descr="http://www.vcgr.vic.gov.au/icons/ecblank.gif">
          <a:extLst>
            <a:ext uri="{FF2B5EF4-FFF2-40B4-BE49-F238E27FC236}">
              <a16:creationId xmlns:a16="http://schemas.microsoft.com/office/drawing/2014/main" id="{00000000-0008-0000-0000-00000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61" name="Picture 8" descr="http://www.vcgr.vic.gov.au/icons/ecblank.gif">
          <a:extLst>
            <a:ext uri="{FF2B5EF4-FFF2-40B4-BE49-F238E27FC236}">
              <a16:creationId xmlns:a16="http://schemas.microsoft.com/office/drawing/2014/main" id="{00000000-0008-0000-0000-00000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62" name="Picture 9" descr="http://www.vcgr.vic.gov.au/icons/ecblank.gif">
          <a:extLst>
            <a:ext uri="{FF2B5EF4-FFF2-40B4-BE49-F238E27FC236}">
              <a16:creationId xmlns:a16="http://schemas.microsoft.com/office/drawing/2014/main" id="{00000000-0008-0000-0000-00000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63" name="Picture 10" descr="http://www.vcgr.vic.gov.au/icons/ecblank.gif">
          <a:extLst>
            <a:ext uri="{FF2B5EF4-FFF2-40B4-BE49-F238E27FC236}">
              <a16:creationId xmlns:a16="http://schemas.microsoft.com/office/drawing/2014/main" id="{00000000-0008-0000-0000-00000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64" name="Picture 11" descr="http://www.vcgr.vic.gov.au/icons/ecblank.gif">
          <a:extLst>
            <a:ext uri="{FF2B5EF4-FFF2-40B4-BE49-F238E27FC236}">
              <a16:creationId xmlns:a16="http://schemas.microsoft.com/office/drawing/2014/main" id="{00000000-0008-0000-0000-00000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265" name="Picture 12" descr="http://www.vcgr.vic.gov.au/icons/ecblank.gif">
          <a:extLst>
            <a:ext uri="{FF2B5EF4-FFF2-40B4-BE49-F238E27FC236}">
              <a16:creationId xmlns:a16="http://schemas.microsoft.com/office/drawing/2014/main" id="{00000000-0008-0000-0000-00000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66" name="Picture 13" descr="http://www.vcgr.vic.gov.au/icons/ecblank.gif">
          <a:extLst>
            <a:ext uri="{FF2B5EF4-FFF2-40B4-BE49-F238E27FC236}">
              <a16:creationId xmlns:a16="http://schemas.microsoft.com/office/drawing/2014/main" id="{00000000-0008-0000-0000-00000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67" name="Picture 14" descr="http://www.vcgr.vic.gov.au/icons/ecblank.gif">
          <a:extLst>
            <a:ext uri="{FF2B5EF4-FFF2-40B4-BE49-F238E27FC236}">
              <a16:creationId xmlns:a16="http://schemas.microsoft.com/office/drawing/2014/main" id="{00000000-0008-0000-0000-00000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68" name="Picture 15" descr="http://www.vcgr.vic.gov.au/icons/ecblank.gif">
          <a:extLst>
            <a:ext uri="{FF2B5EF4-FFF2-40B4-BE49-F238E27FC236}">
              <a16:creationId xmlns:a16="http://schemas.microsoft.com/office/drawing/2014/main" id="{00000000-0008-0000-0000-00000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69" name="Picture 16" descr="http://www.vcgr.vic.gov.au/icons/ecblank.gif">
          <a:extLst>
            <a:ext uri="{FF2B5EF4-FFF2-40B4-BE49-F238E27FC236}">
              <a16:creationId xmlns:a16="http://schemas.microsoft.com/office/drawing/2014/main" id="{00000000-0008-0000-0000-00000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70" name="Picture 17" descr="http://www.vcgr.vic.gov.au/icons/ecblank.gif">
          <a:extLst>
            <a:ext uri="{FF2B5EF4-FFF2-40B4-BE49-F238E27FC236}">
              <a16:creationId xmlns:a16="http://schemas.microsoft.com/office/drawing/2014/main" id="{00000000-0008-0000-0000-00000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71" name="Picture 18" descr="http://www.vcgr.vic.gov.au/icons/ecblank.gif">
          <a:extLst>
            <a:ext uri="{FF2B5EF4-FFF2-40B4-BE49-F238E27FC236}">
              <a16:creationId xmlns:a16="http://schemas.microsoft.com/office/drawing/2014/main" id="{00000000-0008-0000-0000-00000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72" name="Picture 19" descr="http://www.vcgr.vic.gov.au/icons/ecblank.gif">
          <a:extLst>
            <a:ext uri="{FF2B5EF4-FFF2-40B4-BE49-F238E27FC236}">
              <a16:creationId xmlns:a16="http://schemas.microsoft.com/office/drawing/2014/main" id="{00000000-0008-0000-0000-00001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73" name="Picture 20" descr="http://www.vcgr.vic.gov.au/icons/ecblank.gif">
          <a:extLst>
            <a:ext uri="{FF2B5EF4-FFF2-40B4-BE49-F238E27FC236}">
              <a16:creationId xmlns:a16="http://schemas.microsoft.com/office/drawing/2014/main" id="{00000000-0008-0000-0000-00001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74" name="Picture 21" descr="http://www.vcgr.vic.gov.au/icons/ecblank.gif">
          <a:extLst>
            <a:ext uri="{FF2B5EF4-FFF2-40B4-BE49-F238E27FC236}">
              <a16:creationId xmlns:a16="http://schemas.microsoft.com/office/drawing/2014/main" id="{00000000-0008-0000-0000-00001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75" name="Picture 22" descr="http://www.vcgr.vic.gov.au/icons/ecblank.gif">
          <a:extLst>
            <a:ext uri="{FF2B5EF4-FFF2-40B4-BE49-F238E27FC236}">
              <a16:creationId xmlns:a16="http://schemas.microsoft.com/office/drawing/2014/main" id="{00000000-0008-0000-0000-00001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76" name="Picture 23" descr="http://www.vcgr.vic.gov.au/icons/ecblank.gif">
          <a:extLst>
            <a:ext uri="{FF2B5EF4-FFF2-40B4-BE49-F238E27FC236}">
              <a16:creationId xmlns:a16="http://schemas.microsoft.com/office/drawing/2014/main" id="{00000000-0008-0000-0000-00001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52</xdr:row>
      <xdr:rowOff>0</xdr:rowOff>
    </xdr:from>
    <xdr:to>
      <xdr:col>2</xdr:col>
      <xdr:colOff>9525</xdr:colOff>
      <xdr:row>52</xdr:row>
      <xdr:rowOff>152400</xdr:rowOff>
    </xdr:to>
    <xdr:pic>
      <xdr:nvPicPr>
        <xdr:cNvPr id="277" name="Picture 24" descr="http://www.vcgr.vic.gov.au/icons/ecblank.gif">
          <a:extLst>
            <a:ext uri="{FF2B5EF4-FFF2-40B4-BE49-F238E27FC236}">
              <a16:creationId xmlns:a16="http://schemas.microsoft.com/office/drawing/2014/main" id="{00000000-0008-0000-0000-00001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2213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78" name="Picture 25" descr="http://www.vcgr.vic.gov.au/icons/ecblank.gif">
          <a:extLst>
            <a:ext uri="{FF2B5EF4-FFF2-40B4-BE49-F238E27FC236}">
              <a16:creationId xmlns:a16="http://schemas.microsoft.com/office/drawing/2014/main" id="{00000000-0008-0000-0000-00001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79" name="Picture 26" descr="http://www.vcgr.vic.gov.au/icons/ecblank.gif">
          <a:extLst>
            <a:ext uri="{FF2B5EF4-FFF2-40B4-BE49-F238E27FC236}">
              <a16:creationId xmlns:a16="http://schemas.microsoft.com/office/drawing/2014/main" id="{00000000-0008-0000-0000-00001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80" name="Picture 27" descr="http://www.vcgr.vic.gov.au/icons/ecblank.gif">
          <a:extLst>
            <a:ext uri="{FF2B5EF4-FFF2-40B4-BE49-F238E27FC236}">
              <a16:creationId xmlns:a16="http://schemas.microsoft.com/office/drawing/2014/main" id="{00000000-0008-0000-0000-00001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81" name="Picture 28" descr="http://www.vcgr.vic.gov.au/icons/ecblank.gif">
          <a:extLst>
            <a:ext uri="{FF2B5EF4-FFF2-40B4-BE49-F238E27FC236}">
              <a16:creationId xmlns:a16="http://schemas.microsoft.com/office/drawing/2014/main" id="{00000000-0008-0000-0000-00001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82" name="Picture 29" descr="http://www.vcgr.vic.gov.au/icons/ecblank.gif">
          <a:extLst>
            <a:ext uri="{FF2B5EF4-FFF2-40B4-BE49-F238E27FC236}">
              <a16:creationId xmlns:a16="http://schemas.microsoft.com/office/drawing/2014/main" id="{00000000-0008-0000-0000-00001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83" name="Picture 30" descr="http://www.vcgr.vic.gov.au/icons/ecblank.gif">
          <a:extLst>
            <a:ext uri="{FF2B5EF4-FFF2-40B4-BE49-F238E27FC236}">
              <a16:creationId xmlns:a16="http://schemas.microsoft.com/office/drawing/2014/main" id="{00000000-0008-0000-0000-00001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84" name="Picture 31" descr="http://www.vcgr.vic.gov.au/icons/ecblank.gif">
          <a:extLst>
            <a:ext uri="{FF2B5EF4-FFF2-40B4-BE49-F238E27FC236}">
              <a16:creationId xmlns:a16="http://schemas.microsoft.com/office/drawing/2014/main" id="{00000000-0008-0000-0000-00001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85" name="Picture 32" descr="http://www.vcgr.vic.gov.au/icons/ecblank.gif">
          <a:extLst>
            <a:ext uri="{FF2B5EF4-FFF2-40B4-BE49-F238E27FC236}">
              <a16:creationId xmlns:a16="http://schemas.microsoft.com/office/drawing/2014/main" id="{00000000-0008-0000-0000-00001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86" name="Picture 33" descr="http://www.vcgr.vic.gov.au/icons/ecblank.gif">
          <a:extLst>
            <a:ext uri="{FF2B5EF4-FFF2-40B4-BE49-F238E27FC236}">
              <a16:creationId xmlns:a16="http://schemas.microsoft.com/office/drawing/2014/main" id="{00000000-0008-0000-0000-00001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87" name="Picture 34" descr="http://www.vcgr.vic.gov.au/icons/ecblank.gif">
          <a:extLst>
            <a:ext uri="{FF2B5EF4-FFF2-40B4-BE49-F238E27FC236}">
              <a16:creationId xmlns:a16="http://schemas.microsoft.com/office/drawing/2014/main" id="{00000000-0008-0000-0000-00001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88" name="Picture 35" descr="http://www.vcgr.vic.gov.au/icons/ecblank.gif">
          <a:extLst>
            <a:ext uri="{FF2B5EF4-FFF2-40B4-BE49-F238E27FC236}">
              <a16:creationId xmlns:a16="http://schemas.microsoft.com/office/drawing/2014/main" id="{00000000-0008-0000-0000-00002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54</xdr:row>
      <xdr:rowOff>0</xdr:rowOff>
    </xdr:from>
    <xdr:to>
      <xdr:col>2</xdr:col>
      <xdr:colOff>9525</xdr:colOff>
      <xdr:row>54</xdr:row>
      <xdr:rowOff>152400</xdr:rowOff>
    </xdr:to>
    <xdr:pic>
      <xdr:nvPicPr>
        <xdr:cNvPr id="289" name="Picture 36" descr="http://www.vcgr.vic.gov.au/icons/ecblank.gif">
          <a:extLst>
            <a:ext uri="{FF2B5EF4-FFF2-40B4-BE49-F238E27FC236}">
              <a16:creationId xmlns:a16="http://schemas.microsoft.com/office/drawing/2014/main" id="{00000000-0008-0000-0000-00002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8545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90" name="Picture 37" descr="http://www.vcgr.vic.gov.au/icons/ecblank.gif">
          <a:extLst>
            <a:ext uri="{FF2B5EF4-FFF2-40B4-BE49-F238E27FC236}">
              <a16:creationId xmlns:a16="http://schemas.microsoft.com/office/drawing/2014/main" id="{00000000-0008-0000-0000-00002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91" name="Picture 38" descr="http://www.vcgr.vic.gov.au/icons/ecblank.gif">
          <a:extLst>
            <a:ext uri="{FF2B5EF4-FFF2-40B4-BE49-F238E27FC236}">
              <a16:creationId xmlns:a16="http://schemas.microsoft.com/office/drawing/2014/main" id="{00000000-0008-0000-0000-00002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92" name="Picture 39" descr="http://www.vcgr.vic.gov.au/icons/ecblank.gif">
          <a:extLst>
            <a:ext uri="{FF2B5EF4-FFF2-40B4-BE49-F238E27FC236}">
              <a16:creationId xmlns:a16="http://schemas.microsoft.com/office/drawing/2014/main" id="{00000000-0008-0000-0000-00002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93" name="Picture 40" descr="http://www.vcgr.vic.gov.au/icons/ecblank.gif">
          <a:extLst>
            <a:ext uri="{FF2B5EF4-FFF2-40B4-BE49-F238E27FC236}">
              <a16:creationId xmlns:a16="http://schemas.microsoft.com/office/drawing/2014/main" id="{00000000-0008-0000-0000-00002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94" name="Picture 41" descr="http://www.vcgr.vic.gov.au/icons/ecblank.gif">
          <a:extLst>
            <a:ext uri="{FF2B5EF4-FFF2-40B4-BE49-F238E27FC236}">
              <a16:creationId xmlns:a16="http://schemas.microsoft.com/office/drawing/2014/main" id="{00000000-0008-0000-0000-00002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95" name="Picture 42" descr="http://www.vcgr.vic.gov.au/icons/ecblank.gif">
          <a:extLst>
            <a:ext uri="{FF2B5EF4-FFF2-40B4-BE49-F238E27FC236}">
              <a16:creationId xmlns:a16="http://schemas.microsoft.com/office/drawing/2014/main" id="{00000000-0008-0000-0000-00002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96" name="Picture 43" descr="http://www.vcgr.vic.gov.au/icons/ecblank.gif">
          <a:extLst>
            <a:ext uri="{FF2B5EF4-FFF2-40B4-BE49-F238E27FC236}">
              <a16:creationId xmlns:a16="http://schemas.microsoft.com/office/drawing/2014/main" id="{00000000-0008-0000-0000-00002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97" name="Picture 44" descr="http://www.vcgr.vic.gov.au/icons/ecblank.gif">
          <a:extLst>
            <a:ext uri="{FF2B5EF4-FFF2-40B4-BE49-F238E27FC236}">
              <a16:creationId xmlns:a16="http://schemas.microsoft.com/office/drawing/2014/main" id="{00000000-0008-0000-0000-00002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98" name="Picture 45" descr="http://www.vcgr.vic.gov.au/icons/ecblank.gif">
          <a:extLst>
            <a:ext uri="{FF2B5EF4-FFF2-40B4-BE49-F238E27FC236}">
              <a16:creationId xmlns:a16="http://schemas.microsoft.com/office/drawing/2014/main" id="{00000000-0008-0000-0000-00002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299" name="Picture 46" descr="http://www.vcgr.vic.gov.au/icons/ecblank.gif">
          <a:extLst>
            <a:ext uri="{FF2B5EF4-FFF2-40B4-BE49-F238E27FC236}">
              <a16:creationId xmlns:a16="http://schemas.microsoft.com/office/drawing/2014/main" id="{00000000-0008-0000-0000-00002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300" name="Picture 47" descr="http://www.vcgr.vic.gov.au/icons/ecblank.gif">
          <a:extLst>
            <a:ext uri="{FF2B5EF4-FFF2-40B4-BE49-F238E27FC236}">
              <a16:creationId xmlns:a16="http://schemas.microsoft.com/office/drawing/2014/main" id="{00000000-0008-0000-0000-00002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61</xdr:row>
      <xdr:rowOff>0</xdr:rowOff>
    </xdr:from>
    <xdr:to>
      <xdr:col>2</xdr:col>
      <xdr:colOff>9525</xdr:colOff>
      <xdr:row>61</xdr:row>
      <xdr:rowOff>152400</xdr:rowOff>
    </xdr:to>
    <xdr:pic>
      <xdr:nvPicPr>
        <xdr:cNvPr id="301" name="Picture 48" descr="http://www.vcgr.vic.gov.au/icons/ecblank.gif">
          <a:extLst>
            <a:ext uri="{FF2B5EF4-FFF2-40B4-BE49-F238E27FC236}">
              <a16:creationId xmlns:a16="http://schemas.microsoft.com/office/drawing/2014/main" id="{00000000-0008-0000-0000-00002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97167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02" name="Picture 49" descr="http://www.vcgr.vic.gov.au/icons/ecblank.gif">
          <a:extLst>
            <a:ext uri="{FF2B5EF4-FFF2-40B4-BE49-F238E27FC236}">
              <a16:creationId xmlns:a16="http://schemas.microsoft.com/office/drawing/2014/main" id="{00000000-0008-0000-0000-00002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03" name="Picture 50" descr="http://www.vcgr.vic.gov.au/icons/ecblank.gif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04" name="Picture 51" descr="http://www.vcgr.vic.gov.au/icons/ecblank.gif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05" name="Picture 52" descr="http://www.vcgr.vic.gov.au/icons/ecblank.gif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06" name="Picture 53" descr="http://www.vcgr.vic.gov.au/icons/ecblank.gif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07" name="Picture 54" descr="http://www.vcgr.vic.gov.au/icons/ecblank.gif">
          <a:extLst>
            <a:ext uri="{FF2B5EF4-FFF2-40B4-BE49-F238E27FC236}">
              <a16:creationId xmlns:a16="http://schemas.microsoft.com/office/drawing/2014/main" id="{00000000-0008-0000-0000-00003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08" name="Picture 55" descr="http://www.vcgr.vic.gov.au/icons/ecblank.gif">
          <a:extLst>
            <a:ext uri="{FF2B5EF4-FFF2-40B4-BE49-F238E27FC236}">
              <a16:creationId xmlns:a16="http://schemas.microsoft.com/office/drawing/2014/main" id="{00000000-0008-0000-0000-00003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09" name="Picture 56" descr="http://www.vcgr.vic.gov.au/icons/ecblank.gif">
          <a:extLst>
            <a:ext uri="{FF2B5EF4-FFF2-40B4-BE49-F238E27FC236}">
              <a16:creationId xmlns:a16="http://schemas.microsoft.com/office/drawing/2014/main" id="{00000000-0008-0000-0000-00003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10" name="Picture 57" descr="http://www.vcgr.vic.gov.au/icons/ecblank.gif">
          <a:extLst>
            <a:ext uri="{FF2B5EF4-FFF2-40B4-BE49-F238E27FC236}">
              <a16:creationId xmlns:a16="http://schemas.microsoft.com/office/drawing/2014/main" id="{00000000-0008-0000-0000-00003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11" name="Picture 58" descr="http://www.vcgr.vic.gov.au/icons/ecblank.gif">
          <a:extLst>
            <a:ext uri="{FF2B5EF4-FFF2-40B4-BE49-F238E27FC236}">
              <a16:creationId xmlns:a16="http://schemas.microsoft.com/office/drawing/2014/main" id="{00000000-0008-0000-0000-00003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12" name="Picture 59" descr="http://www.vcgr.vic.gov.au/icons/ecblank.gif">
          <a:extLst>
            <a:ext uri="{FF2B5EF4-FFF2-40B4-BE49-F238E27FC236}">
              <a16:creationId xmlns:a16="http://schemas.microsoft.com/office/drawing/2014/main" id="{00000000-0008-0000-0000-00003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9525</xdr:colOff>
      <xdr:row>65</xdr:row>
      <xdr:rowOff>152400</xdr:rowOff>
    </xdr:to>
    <xdr:pic>
      <xdr:nvPicPr>
        <xdr:cNvPr id="313" name="Picture 60" descr="http://www.vcgr.vic.gov.au/icons/ecblank.gif">
          <a:extLst>
            <a:ext uri="{FF2B5EF4-FFF2-40B4-BE49-F238E27FC236}">
              <a16:creationId xmlns:a16="http://schemas.microsoft.com/office/drawing/2014/main" id="{00000000-0008-0000-0000-00003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3644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14" name="Picture 61" descr="http://www.vcgr.vic.gov.au/icons/ecblank.gif">
          <a:extLst>
            <a:ext uri="{FF2B5EF4-FFF2-40B4-BE49-F238E27FC236}">
              <a16:creationId xmlns:a16="http://schemas.microsoft.com/office/drawing/2014/main" id="{00000000-0008-0000-0000-00003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15" name="Picture 62" descr="http://www.vcgr.vic.gov.au/icons/ecblank.gif">
          <a:extLst>
            <a:ext uri="{FF2B5EF4-FFF2-40B4-BE49-F238E27FC236}">
              <a16:creationId xmlns:a16="http://schemas.microsoft.com/office/drawing/2014/main" id="{00000000-0008-0000-0000-00003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16" name="Picture 63" descr="http://www.vcgr.vic.gov.au/icons/ecblank.gif">
          <a:extLst>
            <a:ext uri="{FF2B5EF4-FFF2-40B4-BE49-F238E27FC236}">
              <a16:creationId xmlns:a16="http://schemas.microsoft.com/office/drawing/2014/main" id="{00000000-0008-0000-0000-00003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17" name="Picture 64" descr="http://www.vcgr.vic.gov.au/icons/ecblank.gif">
          <a:extLst>
            <a:ext uri="{FF2B5EF4-FFF2-40B4-BE49-F238E27FC236}">
              <a16:creationId xmlns:a16="http://schemas.microsoft.com/office/drawing/2014/main" id="{00000000-0008-0000-0000-00003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18" name="Picture 65" descr="http://www.vcgr.vic.gov.au/icons/ecblank.gif">
          <a:extLst>
            <a:ext uri="{FF2B5EF4-FFF2-40B4-BE49-F238E27FC236}">
              <a16:creationId xmlns:a16="http://schemas.microsoft.com/office/drawing/2014/main" id="{00000000-0008-0000-0000-00003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19" name="Picture 66" descr="http://www.vcgr.vic.gov.au/icons/ecblank.gif">
          <a:extLst>
            <a:ext uri="{FF2B5EF4-FFF2-40B4-BE49-F238E27FC236}">
              <a16:creationId xmlns:a16="http://schemas.microsoft.com/office/drawing/2014/main" id="{00000000-0008-0000-0000-00003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20" name="Picture 67" descr="http://www.vcgr.vic.gov.au/icons/ecblank.gif">
          <a:extLst>
            <a:ext uri="{FF2B5EF4-FFF2-40B4-BE49-F238E27FC236}">
              <a16:creationId xmlns:a16="http://schemas.microsoft.com/office/drawing/2014/main" id="{00000000-0008-0000-0000-00004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21" name="Picture 68" descr="http://www.vcgr.vic.gov.au/icons/ecblank.gif">
          <a:extLst>
            <a:ext uri="{FF2B5EF4-FFF2-40B4-BE49-F238E27FC236}">
              <a16:creationId xmlns:a16="http://schemas.microsoft.com/office/drawing/2014/main" id="{00000000-0008-0000-0000-00004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22" name="Picture 69" descr="http://www.vcgr.vic.gov.au/icons/ecblank.gif">
          <a:extLst>
            <a:ext uri="{FF2B5EF4-FFF2-40B4-BE49-F238E27FC236}">
              <a16:creationId xmlns:a16="http://schemas.microsoft.com/office/drawing/2014/main" id="{00000000-0008-0000-0000-00004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23" name="Picture 70" descr="http://www.vcgr.vic.gov.au/icons/ecblank.gif">
          <a:extLst>
            <a:ext uri="{FF2B5EF4-FFF2-40B4-BE49-F238E27FC236}">
              <a16:creationId xmlns:a16="http://schemas.microsoft.com/office/drawing/2014/main" id="{00000000-0008-0000-0000-00004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24" name="Picture 71" descr="http://www.vcgr.vic.gov.au/icons/ecblank.gif">
          <a:extLst>
            <a:ext uri="{FF2B5EF4-FFF2-40B4-BE49-F238E27FC236}">
              <a16:creationId xmlns:a16="http://schemas.microsoft.com/office/drawing/2014/main" id="{00000000-0008-0000-0000-00004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25" name="Picture 72" descr="http://www.vcgr.vic.gov.au/icons/ecblank.gif">
          <a:extLst>
            <a:ext uri="{FF2B5EF4-FFF2-40B4-BE49-F238E27FC236}">
              <a16:creationId xmlns:a16="http://schemas.microsoft.com/office/drawing/2014/main" id="{00000000-0008-0000-0000-00004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26" name="Picture 73" descr="http://www.vcgr.vic.gov.au/icons/ecblank.gif">
          <a:extLst>
            <a:ext uri="{FF2B5EF4-FFF2-40B4-BE49-F238E27FC236}">
              <a16:creationId xmlns:a16="http://schemas.microsoft.com/office/drawing/2014/main" id="{00000000-0008-0000-0000-00004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27" name="Picture 74" descr="http://www.vcgr.vic.gov.au/icons/ecblank.gif">
          <a:extLst>
            <a:ext uri="{FF2B5EF4-FFF2-40B4-BE49-F238E27FC236}">
              <a16:creationId xmlns:a16="http://schemas.microsoft.com/office/drawing/2014/main" id="{00000000-0008-0000-0000-00004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28" name="Picture 75" descr="http://www.vcgr.vic.gov.au/icons/ecblank.gif">
          <a:extLst>
            <a:ext uri="{FF2B5EF4-FFF2-40B4-BE49-F238E27FC236}">
              <a16:creationId xmlns:a16="http://schemas.microsoft.com/office/drawing/2014/main" id="{00000000-0008-0000-0000-00004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29" name="Picture 76" descr="http://www.vcgr.vic.gov.au/icons/ecblank.gif">
          <a:extLst>
            <a:ext uri="{FF2B5EF4-FFF2-40B4-BE49-F238E27FC236}">
              <a16:creationId xmlns:a16="http://schemas.microsoft.com/office/drawing/2014/main" id="{00000000-0008-0000-0000-00004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30" name="Picture 77" descr="http://www.vcgr.vic.gov.au/icons/ecblank.gif">
          <a:extLst>
            <a:ext uri="{FF2B5EF4-FFF2-40B4-BE49-F238E27FC236}">
              <a16:creationId xmlns:a16="http://schemas.microsoft.com/office/drawing/2014/main" id="{00000000-0008-0000-0000-00004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31" name="Picture 78" descr="http://www.vcgr.vic.gov.au/icons/ecblank.gif">
          <a:extLst>
            <a:ext uri="{FF2B5EF4-FFF2-40B4-BE49-F238E27FC236}">
              <a16:creationId xmlns:a16="http://schemas.microsoft.com/office/drawing/2014/main" id="{00000000-0008-0000-0000-00004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32" name="Picture 79" descr="http://www.vcgr.vic.gov.au/icons/ecblank.gif">
          <a:extLst>
            <a:ext uri="{FF2B5EF4-FFF2-40B4-BE49-F238E27FC236}">
              <a16:creationId xmlns:a16="http://schemas.microsoft.com/office/drawing/2014/main" id="{00000000-0008-0000-0000-00004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33" name="Picture 80" descr="http://www.vcgr.vic.gov.au/icons/ecblank.gif">
          <a:extLst>
            <a:ext uri="{FF2B5EF4-FFF2-40B4-BE49-F238E27FC236}">
              <a16:creationId xmlns:a16="http://schemas.microsoft.com/office/drawing/2014/main" id="{00000000-0008-0000-0000-00004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34" name="Picture 81" descr="http://www.vcgr.vic.gov.au/icons/ecblank.gif">
          <a:extLst>
            <a:ext uri="{FF2B5EF4-FFF2-40B4-BE49-F238E27FC236}">
              <a16:creationId xmlns:a16="http://schemas.microsoft.com/office/drawing/2014/main" id="{00000000-0008-0000-0000-00004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35" name="Picture 82" descr="http://www.vcgr.vic.gov.au/icons/ecblank.gif">
          <a:extLst>
            <a:ext uri="{FF2B5EF4-FFF2-40B4-BE49-F238E27FC236}">
              <a16:creationId xmlns:a16="http://schemas.microsoft.com/office/drawing/2014/main" id="{00000000-0008-0000-0000-00004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36" name="Picture 83" descr="http://www.vcgr.vic.gov.au/icons/ecblank.gif">
          <a:extLst>
            <a:ext uri="{FF2B5EF4-FFF2-40B4-BE49-F238E27FC236}">
              <a16:creationId xmlns:a16="http://schemas.microsoft.com/office/drawing/2014/main" id="{00000000-0008-0000-0000-00005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0</xdr:rowOff>
    </xdr:from>
    <xdr:to>
      <xdr:col>2</xdr:col>
      <xdr:colOff>9525</xdr:colOff>
      <xdr:row>67</xdr:row>
      <xdr:rowOff>152400</xdr:rowOff>
    </xdr:to>
    <xdr:pic>
      <xdr:nvPicPr>
        <xdr:cNvPr id="337" name="Picture 84" descr="http://www.vcgr.vic.gov.au/icons/ecblank.gif">
          <a:extLst>
            <a:ext uri="{FF2B5EF4-FFF2-40B4-BE49-F238E27FC236}">
              <a16:creationId xmlns:a16="http://schemas.microsoft.com/office/drawing/2014/main" id="{00000000-0008-0000-0000-00005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20688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38" name="Picture 1" descr="ecblank">
          <a:extLst>
            <a:ext uri="{FF2B5EF4-FFF2-40B4-BE49-F238E27FC236}">
              <a16:creationId xmlns:a16="http://schemas.microsoft.com/office/drawing/2014/main" id="{00000000-0008-0000-0000-00005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39" name="Picture 2" descr="ecblank">
          <a:extLst>
            <a:ext uri="{FF2B5EF4-FFF2-40B4-BE49-F238E27FC236}">
              <a16:creationId xmlns:a16="http://schemas.microsoft.com/office/drawing/2014/main" id="{00000000-0008-0000-0000-00005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40" name="Picture 3" descr="ecblank">
          <a:extLst>
            <a:ext uri="{FF2B5EF4-FFF2-40B4-BE49-F238E27FC236}">
              <a16:creationId xmlns:a16="http://schemas.microsoft.com/office/drawing/2014/main" id="{00000000-0008-0000-0000-00005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41" name="Picture 4" descr="ecblank">
          <a:extLst>
            <a:ext uri="{FF2B5EF4-FFF2-40B4-BE49-F238E27FC236}">
              <a16:creationId xmlns:a16="http://schemas.microsoft.com/office/drawing/2014/main" id="{00000000-0008-0000-0000-00005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42" name="Picture 5" descr="ecblank">
          <a:extLst>
            <a:ext uri="{FF2B5EF4-FFF2-40B4-BE49-F238E27FC236}">
              <a16:creationId xmlns:a16="http://schemas.microsoft.com/office/drawing/2014/main" id="{00000000-0008-0000-0000-00005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43" name="Picture 6" descr="ecblank">
          <a:extLst>
            <a:ext uri="{FF2B5EF4-FFF2-40B4-BE49-F238E27FC236}">
              <a16:creationId xmlns:a16="http://schemas.microsoft.com/office/drawing/2014/main" id="{00000000-0008-0000-0000-00005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44" name="Picture 7" descr="ecblank">
          <a:extLst>
            <a:ext uri="{FF2B5EF4-FFF2-40B4-BE49-F238E27FC236}">
              <a16:creationId xmlns:a16="http://schemas.microsoft.com/office/drawing/2014/main" id="{00000000-0008-0000-0000-00005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45" name="Picture 8" descr="ecblank">
          <a:extLst>
            <a:ext uri="{FF2B5EF4-FFF2-40B4-BE49-F238E27FC236}">
              <a16:creationId xmlns:a16="http://schemas.microsoft.com/office/drawing/2014/main" id="{00000000-0008-0000-0000-00005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46" name="Picture 9" descr="ecblank">
          <a:extLst>
            <a:ext uri="{FF2B5EF4-FFF2-40B4-BE49-F238E27FC236}">
              <a16:creationId xmlns:a16="http://schemas.microsoft.com/office/drawing/2014/main" id="{00000000-0008-0000-0000-00005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47" name="Picture 10" descr="ecblank">
          <a:extLst>
            <a:ext uri="{FF2B5EF4-FFF2-40B4-BE49-F238E27FC236}">
              <a16:creationId xmlns:a16="http://schemas.microsoft.com/office/drawing/2014/main" id="{00000000-0008-0000-0000-00005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48" name="Picture 11" descr="ecblank">
          <a:extLst>
            <a:ext uri="{FF2B5EF4-FFF2-40B4-BE49-F238E27FC236}">
              <a16:creationId xmlns:a16="http://schemas.microsoft.com/office/drawing/2014/main" id="{00000000-0008-0000-0000-00005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49" name="Picture 12" descr="ecblank">
          <a:extLst>
            <a:ext uri="{FF2B5EF4-FFF2-40B4-BE49-F238E27FC236}">
              <a16:creationId xmlns:a16="http://schemas.microsoft.com/office/drawing/2014/main" id="{00000000-0008-0000-0000-00005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50" name="Picture 1" descr="http://www.vcgr.vic.gov.au/icons/ecblank.gif">
          <a:extLst>
            <a:ext uri="{FF2B5EF4-FFF2-40B4-BE49-F238E27FC236}">
              <a16:creationId xmlns:a16="http://schemas.microsoft.com/office/drawing/2014/main" id="{00000000-0008-0000-0000-00005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51" name="Picture 2" descr="http://www.vcgr.vic.gov.au/icons/ecblank.gif">
          <a:extLst>
            <a:ext uri="{FF2B5EF4-FFF2-40B4-BE49-F238E27FC236}">
              <a16:creationId xmlns:a16="http://schemas.microsoft.com/office/drawing/2014/main" id="{00000000-0008-0000-0000-00005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52" name="Picture 3" descr="http://www.vcgr.vic.gov.au/icons/ecblank.gif">
          <a:extLst>
            <a:ext uri="{FF2B5EF4-FFF2-40B4-BE49-F238E27FC236}">
              <a16:creationId xmlns:a16="http://schemas.microsoft.com/office/drawing/2014/main" id="{00000000-0008-0000-0000-00006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53" name="Picture 4" descr="http://www.vcgr.vic.gov.au/icons/ecblank.gif">
          <a:extLst>
            <a:ext uri="{FF2B5EF4-FFF2-40B4-BE49-F238E27FC236}">
              <a16:creationId xmlns:a16="http://schemas.microsoft.com/office/drawing/2014/main" id="{00000000-0008-0000-0000-00006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54" name="Picture 5" descr="http://www.vcgr.vic.gov.au/icons/ecblank.gif">
          <a:extLst>
            <a:ext uri="{FF2B5EF4-FFF2-40B4-BE49-F238E27FC236}">
              <a16:creationId xmlns:a16="http://schemas.microsoft.com/office/drawing/2014/main" id="{00000000-0008-0000-0000-00006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55" name="Picture 6" descr="http://www.vcgr.vic.gov.au/icons/ecblank.gif">
          <a:extLst>
            <a:ext uri="{FF2B5EF4-FFF2-40B4-BE49-F238E27FC236}">
              <a16:creationId xmlns:a16="http://schemas.microsoft.com/office/drawing/2014/main" id="{00000000-0008-0000-0000-00006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56" name="Picture 7" descr="http://www.vcgr.vic.gov.au/icons/ecblank.gif">
          <a:extLst>
            <a:ext uri="{FF2B5EF4-FFF2-40B4-BE49-F238E27FC236}">
              <a16:creationId xmlns:a16="http://schemas.microsoft.com/office/drawing/2014/main" id="{00000000-0008-0000-0000-00006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57" name="Picture 8" descr="http://www.vcgr.vic.gov.au/icons/ecblank.gif">
          <a:extLst>
            <a:ext uri="{FF2B5EF4-FFF2-40B4-BE49-F238E27FC236}">
              <a16:creationId xmlns:a16="http://schemas.microsoft.com/office/drawing/2014/main" id="{00000000-0008-0000-0000-00006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58" name="Picture 9" descr="http://www.vcgr.vic.gov.au/icons/ecblank.gif">
          <a:extLst>
            <a:ext uri="{FF2B5EF4-FFF2-40B4-BE49-F238E27FC236}">
              <a16:creationId xmlns:a16="http://schemas.microsoft.com/office/drawing/2014/main" id="{00000000-0008-0000-0000-00006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59" name="Picture 10" descr="http://www.vcgr.vic.gov.au/icons/ecblank.gif">
          <a:extLst>
            <a:ext uri="{FF2B5EF4-FFF2-40B4-BE49-F238E27FC236}">
              <a16:creationId xmlns:a16="http://schemas.microsoft.com/office/drawing/2014/main" id="{00000000-0008-0000-0000-00006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60" name="Picture 11" descr="http://www.vcgr.vic.gov.au/icons/ecblank.gif">
          <a:extLst>
            <a:ext uri="{FF2B5EF4-FFF2-40B4-BE49-F238E27FC236}">
              <a16:creationId xmlns:a16="http://schemas.microsoft.com/office/drawing/2014/main" id="{00000000-0008-0000-0000-00006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61" name="Picture 12" descr="http://www.vcgr.vic.gov.au/icons/ecblank.gif">
          <a:extLst>
            <a:ext uri="{FF2B5EF4-FFF2-40B4-BE49-F238E27FC236}">
              <a16:creationId xmlns:a16="http://schemas.microsoft.com/office/drawing/2014/main" id="{00000000-0008-0000-0000-00006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62" name="Picture 1" descr="ecblank">
          <a:extLst>
            <a:ext uri="{FF2B5EF4-FFF2-40B4-BE49-F238E27FC236}">
              <a16:creationId xmlns:a16="http://schemas.microsoft.com/office/drawing/2014/main" id="{00000000-0008-0000-0000-00006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63" name="Picture 2" descr="ecblank">
          <a:extLst>
            <a:ext uri="{FF2B5EF4-FFF2-40B4-BE49-F238E27FC236}">
              <a16:creationId xmlns:a16="http://schemas.microsoft.com/office/drawing/2014/main" id="{00000000-0008-0000-0000-00006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64" name="Picture 3" descr="ecblank">
          <a:extLst>
            <a:ext uri="{FF2B5EF4-FFF2-40B4-BE49-F238E27FC236}">
              <a16:creationId xmlns:a16="http://schemas.microsoft.com/office/drawing/2014/main" id="{00000000-0008-0000-0000-00006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65" name="Picture 4" descr="ecblank">
          <a:extLst>
            <a:ext uri="{FF2B5EF4-FFF2-40B4-BE49-F238E27FC236}">
              <a16:creationId xmlns:a16="http://schemas.microsoft.com/office/drawing/2014/main" id="{00000000-0008-0000-0000-00006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66" name="Picture 5" descr="ecblank">
          <a:extLst>
            <a:ext uri="{FF2B5EF4-FFF2-40B4-BE49-F238E27FC236}">
              <a16:creationId xmlns:a16="http://schemas.microsoft.com/office/drawing/2014/main" id="{00000000-0008-0000-0000-00006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67" name="Picture 6" descr="ecblank">
          <a:extLst>
            <a:ext uri="{FF2B5EF4-FFF2-40B4-BE49-F238E27FC236}">
              <a16:creationId xmlns:a16="http://schemas.microsoft.com/office/drawing/2014/main" id="{00000000-0008-0000-0000-00006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68" name="Picture 7" descr="ecblank">
          <a:extLst>
            <a:ext uri="{FF2B5EF4-FFF2-40B4-BE49-F238E27FC236}">
              <a16:creationId xmlns:a16="http://schemas.microsoft.com/office/drawing/2014/main" id="{00000000-0008-0000-0000-00007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69" name="Picture 8" descr="ecblank">
          <a:extLst>
            <a:ext uri="{FF2B5EF4-FFF2-40B4-BE49-F238E27FC236}">
              <a16:creationId xmlns:a16="http://schemas.microsoft.com/office/drawing/2014/main" id="{00000000-0008-0000-0000-00007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70" name="Picture 9" descr="ecblank">
          <a:extLst>
            <a:ext uri="{FF2B5EF4-FFF2-40B4-BE49-F238E27FC236}">
              <a16:creationId xmlns:a16="http://schemas.microsoft.com/office/drawing/2014/main" id="{00000000-0008-0000-0000-00007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71" name="Picture 10" descr="ecblank">
          <a:extLst>
            <a:ext uri="{FF2B5EF4-FFF2-40B4-BE49-F238E27FC236}">
              <a16:creationId xmlns:a16="http://schemas.microsoft.com/office/drawing/2014/main" id="{00000000-0008-0000-0000-00007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72" name="Picture 11" descr="ecblank">
          <a:extLst>
            <a:ext uri="{FF2B5EF4-FFF2-40B4-BE49-F238E27FC236}">
              <a16:creationId xmlns:a16="http://schemas.microsoft.com/office/drawing/2014/main" id="{00000000-0008-0000-0000-00007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73" name="Picture 12" descr="ecblank">
          <a:extLst>
            <a:ext uri="{FF2B5EF4-FFF2-40B4-BE49-F238E27FC236}">
              <a16:creationId xmlns:a16="http://schemas.microsoft.com/office/drawing/2014/main" id="{00000000-0008-0000-0000-00007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74" name="Picture 1" descr="http://www.vcgr.vic.gov.au/icons/ecblank.gif">
          <a:extLst>
            <a:ext uri="{FF2B5EF4-FFF2-40B4-BE49-F238E27FC236}">
              <a16:creationId xmlns:a16="http://schemas.microsoft.com/office/drawing/2014/main" id="{00000000-0008-0000-0000-00007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75" name="Picture 2" descr="http://www.vcgr.vic.gov.au/icons/ecblank.gif">
          <a:extLst>
            <a:ext uri="{FF2B5EF4-FFF2-40B4-BE49-F238E27FC236}">
              <a16:creationId xmlns:a16="http://schemas.microsoft.com/office/drawing/2014/main" id="{00000000-0008-0000-0000-00007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76" name="Picture 3" descr="http://www.vcgr.vic.gov.au/icons/ecblank.gif">
          <a:extLst>
            <a:ext uri="{FF2B5EF4-FFF2-40B4-BE49-F238E27FC236}">
              <a16:creationId xmlns:a16="http://schemas.microsoft.com/office/drawing/2014/main" id="{00000000-0008-0000-0000-00007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77" name="Picture 4" descr="http://www.vcgr.vic.gov.au/icons/ecblank.gif">
          <a:extLst>
            <a:ext uri="{FF2B5EF4-FFF2-40B4-BE49-F238E27FC236}">
              <a16:creationId xmlns:a16="http://schemas.microsoft.com/office/drawing/2014/main" id="{00000000-0008-0000-0000-00007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78" name="Picture 5" descr="http://www.vcgr.vic.gov.au/icons/ecblank.gif">
          <a:extLst>
            <a:ext uri="{FF2B5EF4-FFF2-40B4-BE49-F238E27FC236}">
              <a16:creationId xmlns:a16="http://schemas.microsoft.com/office/drawing/2014/main" id="{00000000-0008-0000-0000-00007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79" name="Picture 6" descr="http://www.vcgr.vic.gov.au/icons/ecblank.gif">
          <a:extLst>
            <a:ext uri="{FF2B5EF4-FFF2-40B4-BE49-F238E27FC236}">
              <a16:creationId xmlns:a16="http://schemas.microsoft.com/office/drawing/2014/main" id="{00000000-0008-0000-0000-00007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80" name="Picture 7" descr="http://www.vcgr.vic.gov.au/icons/ecblank.gif">
          <a:extLst>
            <a:ext uri="{FF2B5EF4-FFF2-40B4-BE49-F238E27FC236}">
              <a16:creationId xmlns:a16="http://schemas.microsoft.com/office/drawing/2014/main" id="{00000000-0008-0000-0000-00007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81" name="Picture 8" descr="http://www.vcgr.vic.gov.au/icons/ecblank.gif">
          <a:extLst>
            <a:ext uri="{FF2B5EF4-FFF2-40B4-BE49-F238E27FC236}">
              <a16:creationId xmlns:a16="http://schemas.microsoft.com/office/drawing/2014/main" id="{00000000-0008-0000-0000-00007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82" name="Picture 9" descr="http://www.vcgr.vic.gov.au/icons/ecblank.gif">
          <a:extLst>
            <a:ext uri="{FF2B5EF4-FFF2-40B4-BE49-F238E27FC236}">
              <a16:creationId xmlns:a16="http://schemas.microsoft.com/office/drawing/2014/main" id="{00000000-0008-0000-0000-00007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83" name="Picture 10" descr="http://www.vcgr.vic.gov.au/icons/ecblank.gif">
          <a:extLst>
            <a:ext uri="{FF2B5EF4-FFF2-40B4-BE49-F238E27FC236}">
              <a16:creationId xmlns:a16="http://schemas.microsoft.com/office/drawing/2014/main" id="{00000000-0008-0000-0000-00007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84" name="Picture 11" descr="http://www.vcgr.vic.gov.au/icons/ecblank.gif">
          <a:extLst>
            <a:ext uri="{FF2B5EF4-FFF2-40B4-BE49-F238E27FC236}">
              <a16:creationId xmlns:a16="http://schemas.microsoft.com/office/drawing/2014/main" id="{00000000-0008-0000-0000-00008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47</xdr:row>
      <xdr:rowOff>0</xdr:rowOff>
    </xdr:from>
    <xdr:to>
      <xdr:col>2</xdr:col>
      <xdr:colOff>9525</xdr:colOff>
      <xdr:row>47</xdr:row>
      <xdr:rowOff>152400</xdr:rowOff>
    </xdr:to>
    <xdr:pic>
      <xdr:nvPicPr>
        <xdr:cNvPr id="385" name="Picture 12" descr="http://www.vcgr.vic.gov.au/icons/ecblank.gif">
          <a:extLst>
            <a:ext uri="{FF2B5EF4-FFF2-40B4-BE49-F238E27FC236}">
              <a16:creationId xmlns:a16="http://schemas.microsoft.com/office/drawing/2014/main" id="{00000000-0008-0000-0000-00008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52750" y="16754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352425</xdr:colOff>
      <xdr:row>4</xdr:row>
      <xdr:rowOff>133350</xdr:rowOff>
    </xdr:to>
    <xdr:pic>
      <xdr:nvPicPr>
        <xdr:cNvPr id="2" name="Picture 1" descr="logo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781550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161925</xdr:colOff>
      <xdr:row>4</xdr:row>
      <xdr:rowOff>133350</xdr:rowOff>
    </xdr:to>
    <xdr:pic>
      <xdr:nvPicPr>
        <xdr:cNvPr id="2" name="Picture 1" descr="logo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781550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1409700</xdr:colOff>
      <xdr:row>4</xdr:row>
      <xdr:rowOff>133350</xdr:rowOff>
    </xdr:to>
    <xdr:pic>
      <xdr:nvPicPr>
        <xdr:cNvPr id="2" name="Picture 1" descr="logo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79107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876300</xdr:colOff>
      <xdr:row>4</xdr:row>
      <xdr:rowOff>133350</xdr:rowOff>
    </xdr:to>
    <xdr:pic>
      <xdr:nvPicPr>
        <xdr:cNvPr id="2" name="Picture 1" descr="logo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79107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1047750</xdr:colOff>
          <xdr:row>2</xdr:row>
          <xdr:rowOff>133350</xdr:rowOff>
        </xdr:from>
        <xdr:to>
          <xdr:col>5</xdr:col>
          <xdr:colOff>717550</xdr:colOff>
          <xdr:row>4</xdr:row>
          <xdr:rowOff>57150</xdr:rowOff>
        </xdr:to>
        <xdr:sp macro="" textlink="">
          <xdr:nvSpPr>
            <xdr:cNvPr id="7169" name="Drop Down 1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6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1047750</xdr:colOff>
          <xdr:row>4</xdr:row>
          <xdr:rowOff>133350</xdr:rowOff>
        </xdr:from>
        <xdr:to>
          <xdr:col>5</xdr:col>
          <xdr:colOff>717550</xdr:colOff>
          <xdr:row>6</xdr:row>
          <xdr:rowOff>50800</xdr:rowOff>
        </xdr:to>
        <xdr:sp macro="" textlink="">
          <xdr:nvSpPr>
            <xdr:cNvPr id="7170" name="Drop Down 2" hidden="1">
              <a:extLst>
                <a:ext uri="{63B3BB69-23CF-44E3-9099-C40C66FF867C}">
                  <a14:compatExt spid="_x0000_s7170"/>
                </a:ext>
                <a:ext uri="{FF2B5EF4-FFF2-40B4-BE49-F238E27FC236}">
                  <a16:creationId xmlns:a16="http://schemas.microsoft.com/office/drawing/2014/main" id="{00000000-0008-0000-0600-00000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1047750</xdr:colOff>
          <xdr:row>6</xdr:row>
          <xdr:rowOff>146050</xdr:rowOff>
        </xdr:from>
        <xdr:to>
          <xdr:col>5</xdr:col>
          <xdr:colOff>723900</xdr:colOff>
          <xdr:row>8</xdr:row>
          <xdr:rowOff>69850</xdr:rowOff>
        </xdr:to>
        <xdr:sp macro="" textlink="">
          <xdr:nvSpPr>
            <xdr:cNvPr id="7171" name="Drop Down 3" hidden="1">
              <a:extLst>
                <a:ext uri="{63B3BB69-23CF-44E3-9099-C40C66FF867C}">
                  <a14:compatExt spid="_x0000_s7171"/>
                </a:ext>
                <a:ext uri="{FF2B5EF4-FFF2-40B4-BE49-F238E27FC236}">
                  <a16:creationId xmlns:a16="http://schemas.microsoft.com/office/drawing/2014/main" id="{00000000-0008-0000-0600-000003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4</xdr:col>
      <xdr:colOff>54553</xdr:colOff>
      <xdr:row>9</xdr:row>
      <xdr:rowOff>71436</xdr:rowOff>
    </xdr:from>
    <xdr:to>
      <xdr:col>14</xdr:col>
      <xdr:colOff>870857</xdr:colOff>
      <xdr:row>39</xdr:row>
      <xdr:rowOff>28575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476250</xdr:colOff>
          <xdr:row>3</xdr:row>
          <xdr:rowOff>0</xdr:rowOff>
        </xdr:from>
        <xdr:to>
          <xdr:col>9</xdr:col>
          <xdr:colOff>603250</xdr:colOff>
          <xdr:row>4</xdr:row>
          <xdr:rowOff>31750</xdr:rowOff>
        </xdr:to>
        <xdr:sp macro="" textlink="">
          <xdr:nvSpPr>
            <xdr:cNvPr id="7172" name="Drop Down 4" hidden="1">
              <a:extLst>
                <a:ext uri="{63B3BB69-23CF-44E3-9099-C40C66FF867C}">
                  <a14:compatExt spid="_x0000_s7172"/>
                </a:ext>
                <a:ext uri="{FF2B5EF4-FFF2-40B4-BE49-F238E27FC236}">
                  <a16:creationId xmlns:a16="http://schemas.microsoft.com/office/drawing/2014/main" id="{00000000-0008-0000-0600-000004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488950</xdr:colOff>
          <xdr:row>5</xdr:row>
          <xdr:rowOff>12700</xdr:rowOff>
        </xdr:from>
        <xdr:to>
          <xdr:col>10</xdr:col>
          <xdr:colOff>0</xdr:colOff>
          <xdr:row>6</xdr:row>
          <xdr:rowOff>31750</xdr:rowOff>
        </xdr:to>
        <xdr:sp macro="" textlink="">
          <xdr:nvSpPr>
            <xdr:cNvPr id="7173" name="Drop Down 5" hidden="1">
              <a:extLst>
                <a:ext uri="{63B3BB69-23CF-44E3-9099-C40C66FF867C}">
                  <a14:compatExt spid="_x0000_s7173"/>
                </a:ext>
                <a:ext uri="{FF2B5EF4-FFF2-40B4-BE49-F238E27FC236}">
                  <a16:creationId xmlns:a16="http://schemas.microsoft.com/office/drawing/2014/main" id="{00000000-0008-0000-0600-000005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0</xdr:colOff>
          <xdr:row>2</xdr:row>
          <xdr:rowOff>0</xdr:rowOff>
        </xdr:from>
        <xdr:to>
          <xdr:col>25</xdr:col>
          <xdr:colOff>127000</xdr:colOff>
          <xdr:row>3</xdr:row>
          <xdr:rowOff>31750</xdr:rowOff>
        </xdr:to>
        <xdr:sp macro="" textlink="">
          <xdr:nvSpPr>
            <xdr:cNvPr id="7174" name="Drop Down 6" hidden="1">
              <a:extLst>
                <a:ext uri="{63B3BB69-23CF-44E3-9099-C40C66FF867C}">
                  <a14:compatExt spid="_x0000_s7174"/>
                </a:ext>
                <a:ext uri="{FF2B5EF4-FFF2-40B4-BE49-F238E27FC236}">
                  <a16:creationId xmlns:a16="http://schemas.microsoft.com/office/drawing/2014/main" id="{00000000-0008-0000-0600-000006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12700</xdr:colOff>
          <xdr:row>2</xdr:row>
          <xdr:rowOff>0</xdr:rowOff>
        </xdr:from>
        <xdr:to>
          <xdr:col>27</xdr:col>
          <xdr:colOff>69850</xdr:colOff>
          <xdr:row>3</xdr:row>
          <xdr:rowOff>19050</xdr:rowOff>
        </xdr:to>
        <xdr:sp macro="" textlink="">
          <xdr:nvSpPr>
            <xdr:cNvPr id="7175" name="Drop Down 7" hidden="1">
              <a:extLst>
                <a:ext uri="{63B3BB69-23CF-44E3-9099-C40C66FF867C}">
                  <a14:compatExt spid="_x0000_s7175"/>
                </a:ext>
                <a:ext uri="{FF2B5EF4-FFF2-40B4-BE49-F238E27FC236}">
                  <a16:creationId xmlns:a16="http://schemas.microsoft.com/office/drawing/2014/main" id="{00000000-0008-0000-0600-000007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603250</xdr:colOff>
          <xdr:row>3</xdr:row>
          <xdr:rowOff>127000</xdr:rowOff>
        </xdr:from>
        <xdr:to>
          <xdr:col>30</xdr:col>
          <xdr:colOff>488950</xdr:colOff>
          <xdr:row>5</xdr:row>
          <xdr:rowOff>31750</xdr:rowOff>
        </xdr:to>
        <xdr:sp macro="" textlink="">
          <xdr:nvSpPr>
            <xdr:cNvPr id="7176" name="Drop Down 8" hidden="1">
              <a:extLst>
                <a:ext uri="{63B3BB69-23CF-44E3-9099-C40C66FF867C}">
                  <a14:compatExt spid="_x0000_s7176"/>
                </a:ext>
                <a:ext uri="{FF2B5EF4-FFF2-40B4-BE49-F238E27FC236}">
                  <a16:creationId xmlns:a16="http://schemas.microsoft.com/office/drawing/2014/main" id="{00000000-0008-0000-0600-000008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603250</xdr:colOff>
          <xdr:row>1</xdr:row>
          <xdr:rowOff>152400</xdr:rowOff>
        </xdr:from>
        <xdr:to>
          <xdr:col>30</xdr:col>
          <xdr:colOff>95250</xdr:colOff>
          <xdr:row>3</xdr:row>
          <xdr:rowOff>31750</xdr:rowOff>
        </xdr:to>
        <xdr:sp macro="" textlink="">
          <xdr:nvSpPr>
            <xdr:cNvPr id="7177" name="Drop Down 9" hidden="1">
              <a:extLst>
                <a:ext uri="{63B3BB69-23CF-44E3-9099-C40C66FF867C}">
                  <a14:compatExt spid="_x0000_s7177"/>
                </a:ext>
                <a:ext uri="{FF2B5EF4-FFF2-40B4-BE49-F238E27FC236}">
                  <a16:creationId xmlns:a16="http://schemas.microsoft.com/office/drawing/2014/main" id="{00000000-0008-0000-0600-000009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23</xdr:col>
      <xdr:colOff>73107</xdr:colOff>
      <xdr:row>5</xdr:row>
      <xdr:rowOff>72932</xdr:rowOff>
    </xdr:from>
    <xdr:to>
      <xdr:col>35</xdr:col>
      <xdr:colOff>66756</xdr:colOff>
      <xdr:row>40</xdr:row>
      <xdr:rowOff>31752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C00000"/>
    <pageSetUpPr autoPageBreaks="0"/>
  </sheetPr>
  <dimension ref="A1:CG73"/>
  <sheetViews>
    <sheetView zoomScale="75" workbookViewId="0">
      <selection activeCell="J2" sqref="J2"/>
    </sheetView>
  </sheetViews>
  <sheetFormatPr defaultColWidth="9.08984375" defaultRowHeight="12.5" x14ac:dyDescent="0.25"/>
  <cols>
    <col min="1" max="1" width="3.08984375" style="18" customWidth="1"/>
    <col min="2" max="2" width="20.81640625" style="19" customWidth="1"/>
    <col min="3" max="3" width="15" style="19" customWidth="1"/>
    <col min="4" max="4" width="16.7265625" customWidth="1"/>
    <col min="5" max="16" width="11.6328125" customWidth="1"/>
    <col min="17" max="17" width="22.26953125" customWidth="1"/>
    <col min="18" max="18" width="14.6328125" customWidth="1"/>
    <col min="19" max="19" width="11.6328125" customWidth="1"/>
    <col min="20" max="20" width="9.7265625" customWidth="1"/>
    <col min="21" max="21" width="19.81640625" customWidth="1"/>
    <col min="22" max="23" width="12" customWidth="1"/>
    <col min="24" max="24" width="18.08984375" customWidth="1"/>
    <col min="25" max="26" width="12.36328125" customWidth="1"/>
    <col min="27" max="30" width="8.81640625" customWidth="1"/>
    <col min="33" max="34" width="8.6328125" customWidth="1"/>
    <col min="35" max="36" width="8.36328125" customWidth="1"/>
    <col min="37" max="38" width="12.36328125" customWidth="1"/>
    <col min="39" max="46" width="10.6328125" customWidth="1"/>
    <col min="47" max="53" width="10.26953125" customWidth="1"/>
    <col min="54" max="58" width="9.81640625" customWidth="1"/>
    <col min="59" max="60" width="10" customWidth="1"/>
    <col min="61" max="61" width="14" customWidth="1"/>
    <col min="62" max="62" width="13.08984375" customWidth="1"/>
    <col min="63" max="63" width="13.7265625" customWidth="1"/>
    <col min="64" max="64" width="10.81640625" customWidth="1"/>
    <col min="65" max="65" width="10.7265625" customWidth="1"/>
    <col min="66" max="66" width="13.7265625" customWidth="1"/>
    <col min="67" max="67" width="12.81640625" customWidth="1"/>
    <col min="68" max="68" width="14.08984375" customWidth="1"/>
    <col min="69" max="73" width="14.36328125" customWidth="1"/>
    <col min="74" max="74" width="16.36328125" customWidth="1"/>
    <col min="75" max="75" width="12.36328125" customWidth="1"/>
    <col min="86" max="16384" width="9.08984375" style="19"/>
  </cols>
  <sheetData>
    <row r="1" spans="1:4" customFormat="1" x14ac:dyDescent="0.25">
      <c r="A1" s="17">
        <v>1</v>
      </c>
      <c r="B1" s="17">
        <v>2</v>
      </c>
    </row>
    <row r="2" spans="1:4" customFormat="1" x14ac:dyDescent="0.25">
      <c r="A2" s="18"/>
      <c r="B2" s="19"/>
    </row>
    <row r="3" spans="1:4" customFormat="1" x14ac:dyDescent="0.25">
      <c r="A3" s="18"/>
      <c r="B3" s="19"/>
    </row>
    <row r="4" spans="1:4" customFormat="1" ht="65.25" customHeight="1" x14ac:dyDescent="0.25">
      <c r="A4" s="18">
        <v>1</v>
      </c>
      <c r="B4" s="19"/>
      <c r="C4" s="21" t="s">
        <v>125</v>
      </c>
    </row>
    <row r="5" spans="1:4" customFormat="1" x14ac:dyDescent="0.25">
      <c r="A5" s="18">
        <v>4</v>
      </c>
      <c r="B5" s="22" t="s">
        <v>126</v>
      </c>
      <c r="C5" s="23">
        <v>58.536906889999997</v>
      </c>
      <c r="D5">
        <f t="shared" ref="D5:D30" si="0">1000000*C5</f>
        <v>58536906.890000001</v>
      </c>
    </row>
    <row r="6" spans="1:4" customFormat="1" x14ac:dyDescent="0.25">
      <c r="A6" s="18">
        <v>7</v>
      </c>
      <c r="B6" s="22" t="s">
        <v>127</v>
      </c>
      <c r="C6" s="23">
        <v>15.378669220000001</v>
      </c>
      <c r="D6">
        <f t="shared" si="0"/>
        <v>15378669.220000001</v>
      </c>
    </row>
    <row r="7" spans="1:4" customFormat="1" x14ac:dyDescent="0.25">
      <c r="A7" s="18">
        <v>9</v>
      </c>
      <c r="B7" s="22" t="s">
        <v>128</v>
      </c>
      <c r="C7" s="23">
        <v>20.325757289999999</v>
      </c>
      <c r="D7">
        <f t="shared" si="0"/>
        <v>20325757.289999999</v>
      </c>
    </row>
    <row r="8" spans="1:4" customFormat="1" x14ac:dyDescent="0.25">
      <c r="A8" s="18">
        <v>10</v>
      </c>
      <c r="B8" s="22" t="s">
        <v>129</v>
      </c>
      <c r="C8" s="23">
        <v>139.50722515000001</v>
      </c>
      <c r="D8">
        <f t="shared" si="0"/>
        <v>139507225.15000001</v>
      </c>
    </row>
    <row r="9" spans="1:4" customFormat="1" x14ac:dyDescent="0.25">
      <c r="A9" s="18">
        <v>13</v>
      </c>
      <c r="B9" s="22" t="s">
        <v>130</v>
      </c>
      <c r="C9" s="23">
        <v>29.046899530000001</v>
      </c>
      <c r="D9">
        <f t="shared" si="0"/>
        <v>29046899.530000001</v>
      </c>
    </row>
    <row r="10" spans="1:4" customFormat="1" x14ac:dyDescent="0.25">
      <c r="A10" s="18">
        <v>14</v>
      </c>
      <c r="B10" s="22" t="s">
        <v>131</v>
      </c>
      <c r="C10" s="23">
        <v>131.51417463999999</v>
      </c>
      <c r="D10">
        <f t="shared" si="0"/>
        <v>131514174.63999999</v>
      </c>
    </row>
    <row r="11" spans="1:4" customFormat="1" x14ac:dyDescent="0.25">
      <c r="A11" s="18">
        <v>18</v>
      </c>
      <c r="B11" s="22" t="s">
        <v>132</v>
      </c>
      <c r="C11" s="23">
        <v>82.129607700000008</v>
      </c>
      <c r="D11">
        <f t="shared" si="0"/>
        <v>82129607.700000003</v>
      </c>
    </row>
    <row r="12" spans="1:4" customFormat="1" x14ac:dyDescent="0.25">
      <c r="A12" s="18">
        <v>20</v>
      </c>
      <c r="B12" s="22" t="s">
        <v>133</v>
      </c>
      <c r="C12" s="23">
        <v>64.622291400000009</v>
      </c>
      <c r="D12">
        <f t="shared" si="0"/>
        <v>64622291.400000006</v>
      </c>
    </row>
    <row r="13" spans="1:4" customFormat="1" x14ac:dyDescent="0.25">
      <c r="A13" s="18">
        <v>22</v>
      </c>
      <c r="B13" s="22" t="s">
        <v>134</v>
      </c>
      <c r="C13" s="23">
        <v>77.1714664</v>
      </c>
      <c r="D13">
        <f t="shared" si="0"/>
        <v>77171466.400000006</v>
      </c>
    </row>
    <row r="14" spans="1:4" customFormat="1" x14ac:dyDescent="0.25">
      <c r="A14" s="18">
        <v>26</v>
      </c>
      <c r="B14" s="24" t="s">
        <v>135</v>
      </c>
      <c r="C14" s="25">
        <v>121.42007278</v>
      </c>
      <c r="D14">
        <f t="shared" si="0"/>
        <v>121420072.78</v>
      </c>
    </row>
    <row r="15" spans="1:4" customFormat="1" x14ac:dyDescent="0.25">
      <c r="A15" s="18">
        <v>31</v>
      </c>
      <c r="B15" s="22" t="s">
        <v>136</v>
      </c>
      <c r="C15" s="23">
        <v>47.437370429999994</v>
      </c>
      <c r="D15">
        <f t="shared" si="0"/>
        <v>47437370.429999992</v>
      </c>
    </row>
    <row r="16" spans="1:4" customFormat="1" x14ac:dyDescent="0.25">
      <c r="A16" s="18">
        <v>33</v>
      </c>
      <c r="B16" s="22" t="s">
        <v>137</v>
      </c>
      <c r="C16" s="23">
        <v>109.62380477000001</v>
      </c>
      <c r="D16">
        <f t="shared" si="0"/>
        <v>109623804.77000001</v>
      </c>
    </row>
    <row r="17" spans="1:4" customFormat="1" x14ac:dyDescent="0.25">
      <c r="A17" s="18">
        <v>35</v>
      </c>
      <c r="B17" s="22" t="s">
        <v>138</v>
      </c>
      <c r="C17" s="23">
        <v>86.280868830000003</v>
      </c>
      <c r="D17">
        <f t="shared" si="0"/>
        <v>86280868.829999998</v>
      </c>
    </row>
    <row r="18" spans="1:4" customFormat="1" x14ac:dyDescent="0.25">
      <c r="A18" s="18">
        <v>36</v>
      </c>
      <c r="B18" s="22" t="s">
        <v>139</v>
      </c>
      <c r="C18" s="23">
        <v>75.860234519999992</v>
      </c>
      <c r="D18">
        <f t="shared" si="0"/>
        <v>75860234.519999996</v>
      </c>
    </row>
    <row r="19" spans="1:4" customFormat="1" x14ac:dyDescent="0.25">
      <c r="A19" s="18">
        <v>40</v>
      </c>
      <c r="B19" s="22" t="s">
        <v>140</v>
      </c>
      <c r="C19" s="23">
        <v>58.387460550000007</v>
      </c>
      <c r="D19">
        <f t="shared" si="0"/>
        <v>58387460.550000004</v>
      </c>
    </row>
    <row r="20" spans="1:4" customFormat="1" x14ac:dyDescent="0.25">
      <c r="A20" s="18">
        <v>42</v>
      </c>
      <c r="B20" s="22" t="s">
        <v>141</v>
      </c>
      <c r="C20" s="23">
        <v>54.924962829999998</v>
      </c>
      <c r="D20">
        <f t="shared" si="0"/>
        <v>54924962.829999998</v>
      </c>
    </row>
    <row r="21" spans="1:4" customFormat="1" x14ac:dyDescent="0.25">
      <c r="A21" s="18">
        <v>43</v>
      </c>
      <c r="B21" s="22" t="s">
        <v>142</v>
      </c>
      <c r="C21" s="23">
        <v>65.326363450000002</v>
      </c>
      <c r="D21">
        <f t="shared" si="0"/>
        <v>65326363.450000003</v>
      </c>
    </row>
    <row r="22" spans="1:4" customFormat="1" x14ac:dyDescent="0.25">
      <c r="A22" s="18">
        <v>44</v>
      </c>
      <c r="B22" s="22" t="s">
        <v>143</v>
      </c>
      <c r="C22" s="23">
        <v>83.99270039999999</v>
      </c>
      <c r="D22">
        <f t="shared" si="0"/>
        <v>83992700.399999991</v>
      </c>
    </row>
    <row r="23" spans="1:4" customFormat="1" x14ac:dyDescent="0.25">
      <c r="A23" s="18">
        <v>45</v>
      </c>
      <c r="B23" s="22" t="s">
        <v>144</v>
      </c>
      <c r="C23" s="23">
        <v>66.052977769999998</v>
      </c>
      <c r="D23">
        <f t="shared" si="0"/>
        <v>66052977.769999996</v>
      </c>
    </row>
    <row r="24" spans="1:4" customFormat="1" x14ac:dyDescent="0.25">
      <c r="A24" s="18">
        <v>49</v>
      </c>
      <c r="B24" s="22" t="s">
        <v>146</v>
      </c>
      <c r="C24" s="23">
        <v>111.94228537000001</v>
      </c>
      <c r="D24">
        <f t="shared" si="0"/>
        <v>111942285.37</v>
      </c>
    </row>
    <row r="25" spans="1:4" customFormat="1" x14ac:dyDescent="0.25">
      <c r="A25" s="18">
        <v>50</v>
      </c>
      <c r="B25" s="22" t="s">
        <v>147</v>
      </c>
      <c r="C25" s="23">
        <v>78.589175420000004</v>
      </c>
      <c r="D25">
        <f t="shared" si="0"/>
        <v>78589175.420000002</v>
      </c>
    </row>
    <row r="26" spans="1:4" customFormat="1" x14ac:dyDescent="0.25">
      <c r="A26" s="18">
        <v>52</v>
      </c>
      <c r="B26" s="22" t="s">
        <v>149</v>
      </c>
      <c r="C26" s="23">
        <v>64.168977159999983</v>
      </c>
      <c r="D26">
        <f t="shared" si="0"/>
        <v>64168977.159999982</v>
      </c>
    </row>
    <row r="27" spans="1:4" customFormat="1" x14ac:dyDescent="0.25">
      <c r="A27" s="18">
        <v>53</v>
      </c>
      <c r="B27" s="22" t="s">
        <v>150</v>
      </c>
      <c r="C27" s="23">
        <v>83.996241790000013</v>
      </c>
      <c r="D27">
        <f t="shared" si="0"/>
        <v>83996241.790000007</v>
      </c>
    </row>
    <row r="28" spans="1:4" customFormat="1" x14ac:dyDescent="0.25">
      <c r="A28" s="18">
        <v>57</v>
      </c>
      <c r="B28" s="22" t="s">
        <v>151</v>
      </c>
      <c r="C28" s="23">
        <v>8.997960410000001</v>
      </c>
      <c r="D28">
        <f t="shared" si="0"/>
        <v>8997960.4100000001</v>
      </c>
    </row>
    <row r="29" spans="1:4" customFormat="1" x14ac:dyDescent="0.25">
      <c r="A29" s="18">
        <v>59</v>
      </c>
      <c r="B29" s="22" t="s">
        <v>152</v>
      </c>
      <c r="C29" s="23">
        <v>27.496648160000003</v>
      </c>
      <c r="D29">
        <f t="shared" si="0"/>
        <v>27496648.160000004</v>
      </c>
    </row>
    <row r="30" spans="1:4" x14ac:dyDescent="0.25">
      <c r="A30" s="18">
        <v>64</v>
      </c>
      <c r="B30" s="22" t="s">
        <v>153</v>
      </c>
      <c r="C30" s="23">
        <v>20.852827550000001</v>
      </c>
      <c r="D30">
        <f t="shared" si="0"/>
        <v>20852827.550000001</v>
      </c>
    </row>
    <row r="31" spans="1:4" x14ac:dyDescent="0.25">
      <c r="A31" s="18">
        <v>73</v>
      </c>
      <c r="B31" s="22" t="s">
        <v>145</v>
      </c>
      <c r="C31" s="23">
        <v>53.601233780000001</v>
      </c>
      <c r="D31">
        <f t="shared" ref="D31:D37" si="1">1000000*C31</f>
        <v>53601233.780000001</v>
      </c>
    </row>
    <row r="32" spans="1:4" x14ac:dyDescent="0.25">
      <c r="A32" s="18">
        <v>74</v>
      </c>
      <c r="B32" s="22" t="s">
        <v>154</v>
      </c>
      <c r="C32" s="23">
        <v>109.47762586000002</v>
      </c>
      <c r="D32">
        <f t="shared" si="1"/>
        <v>109477625.86000001</v>
      </c>
    </row>
    <row r="33" spans="1:85" x14ac:dyDescent="0.25">
      <c r="A33" s="18">
        <v>76</v>
      </c>
      <c r="B33" s="22" t="s">
        <v>155</v>
      </c>
      <c r="C33" s="23">
        <v>105.45837216000001</v>
      </c>
      <c r="D33">
        <f t="shared" si="1"/>
        <v>105458372.16000001</v>
      </c>
    </row>
    <row r="34" spans="1:85" x14ac:dyDescent="0.25">
      <c r="A34" s="18">
        <v>77</v>
      </c>
      <c r="B34" s="22" t="s">
        <v>148</v>
      </c>
      <c r="C34" s="23">
        <v>31.07631057</v>
      </c>
      <c r="D34">
        <f t="shared" si="1"/>
        <v>31076310.57</v>
      </c>
    </row>
    <row r="35" spans="1:85" x14ac:dyDescent="0.25">
      <c r="A35" s="18">
        <v>78</v>
      </c>
      <c r="B35" s="22" t="s">
        <v>156</v>
      </c>
      <c r="C35" s="23">
        <v>29.300516120000001</v>
      </c>
      <c r="D35">
        <f t="shared" si="1"/>
        <v>29300516.120000001</v>
      </c>
    </row>
    <row r="36" spans="1:85" s="29" customFormat="1" ht="13" x14ac:dyDescent="0.3">
      <c r="A36" s="18">
        <v>80</v>
      </c>
      <c r="B36" s="26" t="s">
        <v>157</v>
      </c>
      <c r="C36" s="28">
        <v>2695.2840248000002</v>
      </c>
      <c r="D36">
        <f t="shared" si="1"/>
        <v>2695284024.8000002</v>
      </c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</row>
    <row r="37" spans="1:85" x14ac:dyDescent="0.25">
      <c r="A37" s="18">
        <v>81</v>
      </c>
      <c r="B37" s="27" t="s">
        <v>158</v>
      </c>
      <c r="C37" s="28">
        <v>1994.0224026300002</v>
      </c>
      <c r="D37">
        <f t="shared" si="1"/>
        <v>1994022402.6300001</v>
      </c>
    </row>
    <row r="39" spans="1:85" x14ac:dyDescent="0.25">
      <c r="C39" s="20"/>
    </row>
    <row r="42" spans="1:85" ht="24" customHeight="1" x14ac:dyDescent="0.25">
      <c r="B42" s="30"/>
    </row>
    <row r="43" spans="1:85" x14ac:dyDescent="0.25">
      <c r="C43" s="31" t="s">
        <v>131</v>
      </c>
      <c r="V43" s="31" t="s">
        <v>152</v>
      </c>
      <c r="W43" s="31" t="s">
        <v>153</v>
      </c>
      <c r="X43" s="31" t="s">
        <v>145</v>
      </c>
      <c r="Y43" s="31" t="s">
        <v>154</v>
      </c>
      <c r="Z43" s="31" t="s">
        <v>155</v>
      </c>
      <c r="AA43" s="31" t="s">
        <v>148</v>
      </c>
      <c r="AB43" s="31" t="s">
        <v>156</v>
      </c>
    </row>
    <row r="44" spans="1:85" ht="23.25" customHeight="1" x14ac:dyDescent="0.25">
      <c r="B44" s="32" t="e">
        <f>#REF!</f>
        <v>#REF!</v>
      </c>
      <c r="C44" s="33" t="e">
        <f>#REF!</f>
        <v>#REF!</v>
      </c>
      <c r="V44" s="33" t="e">
        <f>#REF!</f>
        <v>#REF!</v>
      </c>
      <c r="W44" s="33" t="e">
        <f>#REF!</f>
        <v>#REF!</v>
      </c>
      <c r="X44" s="33" t="e">
        <f>#REF!</f>
        <v>#REF!</v>
      </c>
      <c r="Y44" s="33" t="e">
        <f>#REF!</f>
        <v>#REF!</v>
      </c>
      <c r="Z44" s="33" t="e">
        <f>#REF!</f>
        <v>#REF!</v>
      </c>
      <c r="AA44" s="33" t="e">
        <f>#REF!</f>
        <v>#REF!</v>
      </c>
      <c r="AB44" s="33" t="e">
        <f>#REF!</f>
        <v>#REF!</v>
      </c>
    </row>
    <row r="45" spans="1:85" ht="23.25" customHeight="1" x14ac:dyDescent="0.25">
      <c r="B45" s="32" t="e">
        <f>#REF!</f>
        <v>#REF!</v>
      </c>
      <c r="C45" s="33" t="e">
        <f>#REF!</f>
        <v>#REF!</v>
      </c>
      <c r="V45" s="33" t="e">
        <f>#REF!</f>
        <v>#REF!</v>
      </c>
      <c r="W45" s="33" t="e">
        <f>#REF!</f>
        <v>#REF!</v>
      </c>
      <c r="X45" s="33" t="e">
        <f>#REF!</f>
        <v>#REF!</v>
      </c>
      <c r="Y45" s="33" t="e">
        <f>#REF!</f>
        <v>#REF!</v>
      </c>
      <c r="Z45" s="33" t="e">
        <f>#REF!</f>
        <v>#REF!</v>
      </c>
      <c r="AA45" s="33" t="e">
        <f>#REF!</f>
        <v>#REF!</v>
      </c>
      <c r="AB45" s="33" t="e">
        <f>#REF!</f>
        <v>#REF!</v>
      </c>
    </row>
    <row r="46" spans="1:85" ht="23.25" customHeight="1" x14ac:dyDescent="0.25">
      <c r="B46" s="32"/>
      <c r="C46" s="33"/>
      <c r="V46" s="33"/>
      <c r="W46" s="33"/>
      <c r="X46" s="33"/>
      <c r="Y46" s="33"/>
      <c r="Z46" s="33"/>
      <c r="AA46" s="33"/>
      <c r="AB46" s="33"/>
    </row>
    <row r="47" spans="1:85" ht="23.25" customHeight="1" x14ac:dyDescent="0.25">
      <c r="B47" s="32" t="str">
        <f>C4</f>
        <v>Losses 17/18 ($Million)</v>
      </c>
      <c r="C47" s="33">
        <f>$C$10</f>
        <v>131.51417463999999</v>
      </c>
      <c r="V47" s="33">
        <f>$C$29</f>
        <v>27.496648160000003</v>
      </c>
      <c r="W47" s="33">
        <f>$C$30</f>
        <v>20.852827550000001</v>
      </c>
      <c r="X47" s="33">
        <f>$C$31</f>
        <v>53.601233780000001</v>
      </c>
      <c r="Y47" s="33">
        <f>$C$32</f>
        <v>109.47762586000002</v>
      </c>
      <c r="Z47" s="33">
        <f>$C$33</f>
        <v>105.45837216000001</v>
      </c>
      <c r="AA47" s="33">
        <f>$C$34</f>
        <v>31.07631057</v>
      </c>
      <c r="AB47" s="33">
        <f>$C$35</f>
        <v>29.300516120000001</v>
      </c>
    </row>
    <row r="48" spans="1:85" ht="23.25" customHeight="1" x14ac:dyDescent="0.25">
      <c r="B48" s="32">
        <f>H4</f>
        <v>0</v>
      </c>
      <c r="C48" s="33">
        <f>$H$10</f>
        <v>0</v>
      </c>
      <c r="V48" s="33">
        <f>$H$29</f>
        <v>0</v>
      </c>
      <c r="W48" s="33">
        <f>$H$30</f>
        <v>0</v>
      </c>
      <c r="X48" s="33">
        <f>$H$31</f>
        <v>0</v>
      </c>
      <c r="Y48" s="33">
        <f>$H$32</f>
        <v>0</v>
      </c>
      <c r="Z48" s="33">
        <f>$H$33</f>
        <v>0</v>
      </c>
      <c r="AA48" s="33">
        <f>$H$34</f>
        <v>0</v>
      </c>
      <c r="AB48" s="33">
        <f>$H$35</f>
        <v>0</v>
      </c>
    </row>
    <row r="49" spans="2:28" ht="23.25" customHeight="1" x14ac:dyDescent="0.25">
      <c r="B49" s="32">
        <f>K4</f>
        <v>0</v>
      </c>
      <c r="C49" s="33">
        <f>$K$10</f>
        <v>0</v>
      </c>
      <c r="V49" s="33">
        <f>$K$29</f>
        <v>0</v>
      </c>
      <c r="W49" s="33">
        <f>$K$30</f>
        <v>0</v>
      </c>
      <c r="X49" s="33">
        <f>$K$31</f>
        <v>0</v>
      </c>
      <c r="Y49" s="33">
        <f>$K$32</f>
        <v>0</v>
      </c>
      <c r="Z49" s="33">
        <f>$K$33</f>
        <v>0</v>
      </c>
      <c r="AA49" s="33">
        <f>$K$34</f>
        <v>0</v>
      </c>
      <c r="AB49" s="33">
        <f>$K$35</f>
        <v>0</v>
      </c>
    </row>
    <row r="50" spans="2:28" x14ac:dyDescent="0.25">
      <c r="B50" s="32">
        <f>M4</f>
        <v>0</v>
      </c>
      <c r="C50" s="33">
        <f>$M$10</f>
        <v>0</v>
      </c>
      <c r="V50" s="33">
        <f>$M$29</f>
        <v>0</v>
      </c>
      <c r="W50" s="33">
        <f>$M$30</f>
        <v>0</v>
      </c>
      <c r="X50" s="33">
        <f>$M$31</f>
        <v>0</v>
      </c>
      <c r="Y50" s="33">
        <f>$M$32</f>
        <v>0</v>
      </c>
      <c r="Z50" s="33">
        <f>$M$33</f>
        <v>0</v>
      </c>
      <c r="AA50" s="33">
        <f>$M$34</f>
        <v>0</v>
      </c>
      <c r="AB50" s="33">
        <f>$M$35</f>
        <v>0</v>
      </c>
    </row>
    <row r="51" spans="2:28" x14ac:dyDescent="0.25">
      <c r="B51" s="32">
        <f>N4</f>
        <v>0</v>
      </c>
      <c r="C51" s="33">
        <f>$N$10</f>
        <v>0</v>
      </c>
      <c r="V51" s="33">
        <f>$N$29</f>
        <v>0</v>
      </c>
      <c r="W51" s="33">
        <f>$N$30</f>
        <v>0</v>
      </c>
      <c r="X51" s="33">
        <f>$N$31</f>
        <v>0</v>
      </c>
      <c r="Y51" s="33">
        <f>$N$32</f>
        <v>0</v>
      </c>
      <c r="Z51" s="33">
        <f>$N$33</f>
        <v>0</v>
      </c>
      <c r="AA51" s="33">
        <f>$N$34</f>
        <v>0</v>
      </c>
      <c r="AB51" s="33">
        <f>$N$35</f>
        <v>0</v>
      </c>
    </row>
    <row r="52" spans="2:28" x14ac:dyDescent="0.25">
      <c r="B52"/>
      <c r="C52"/>
    </row>
    <row r="53" spans="2:28" x14ac:dyDescent="0.25">
      <c r="B53"/>
      <c r="C53"/>
    </row>
    <row r="54" spans="2:28" x14ac:dyDescent="0.25">
      <c r="B54"/>
      <c r="C54"/>
    </row>
    <row r="55" spans="2:28" x14ac:dyDescent="0.25">
      <c r="B55"/>
      <c r="C55"/>
    </row>
    <row r="56" spans="2:28" ht="15.75" customHeight="1" x14ac:dyDescent="0.25">
      <c r="B56"/>
      <c r="C56"/>
    </row>
    <row r="57" spans="2:28" x14ac:dyDescent="0.25">
      <c r="B57"/>
      <c r="C57"/>
    </row>
    <row r="58" spans="2:28" x14ac:dyDescent="0.25">
      <c r="B58"/>
      <c r="C58"/>
    </row>
    <row r="59" spans="2:28" x14ac:dyDescent="0.25">
      <c r="B59"/>
      <c r="C59"/>
    </row>
    <row r="60" spans="2:28" x14ac:dyDescent="0.25">
      <c r="B60"/>
      <c r="C60"/>
    </row>
    <row r="61" spans="2:28" x14ac:dyDescent="0.25">
      <c r="B61"/>
      <c r="C61"/>
    </row>
    <row r="62" spans="2:28" x14ac:dyDescent="0.25">
      <c r="B62"/>
      <c r="C62"/>
    </row>
    <row r="63" spans="2:28" x14ac:dyDescent="0.25">
      <c r="B63"/>
      <c r="C63"/>
    </row>
    <row r="64" spans="2:28" x14ac:dyDescent="0.25">
      <c r="B64"/>
      <c r="C64"/>
    </row>
    <row r="65" spans="2:3" x14ac:dyDescent="0.25">
      <c r="B65"/>
      <c r="C65"/>
    </row>
    <row r="66" spans="2:3" x14ac:dyDescent="0.25">
      <c r="B66"/>
      <c r="C66"/>
    </row>
    <row r="67" spans="2:3" x14ac:dyDescent="0.25">
      <c r="B67"/>
      <c r="C67"/>
    </row>
    <row r="68" spans="2:3" x14ac:dyDescent="0.25">
      <c r="B68"/>
      <c r="C68"/>
    </row>
    <row r="69" spans="2:3" x14ac:dyDescent="0.25">
      <c r="B69"/>
      <c r="C69"/>
    </row>
    <row r="70" spans="2:3" x14ac:dyDescent="0.25">
      <c r="B70"/>
      <c r="C70"/>
    </row>
    <row r="71" spans="2:3" x14ac:dyDescent="0.25">
      <c r="B71"/>
      <c r="C71"/>
    </row>
    <row r="72" spans="2:3" x14ac:dyDescent="0.25">
      <c r="B72"/>
      <c r="C72"/>
    </row>
    <row r="73" spans="2:3" x14ac:dyDescent="0.25">
      <c r="B73"/>
      <c r="C73"/>
    </row>
  </sheetData>
  <pageMargins left="0.75" right="0.75" top="0.52" bottom="0.46" header="0.5" footer="0.5"/>
  <pageSetup paperSize="9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57"/>
  <sheetViews>
    <sheetView workbookViewId="0">
      <selection activeCell="J2" sqref="J2"/>
    </sheetView>
  </sheetViews>
  <sheetFormatPr defaultRowHeight="12.5" x14ac:dyDescent="0.25"/>
  <cols>
    <col min="1" max="1" width="37.6328125" customWidth="1"/>
    <col min="3" max="4" width="19.7265625" bestFit="1" customWidth="1"/>
    <col min="5" max="8" width="16.7265625" bestFit="1" customWidth="1"/>
    <col min="9" max="9" width="16.26953125" customWidth="1"/>
  </cols>
  <sheetData>
    <row r="1" spans="1:9" s="1" customFormat="1" ht="11.5" x14ac:dyDescent="0.25"/>
    <row r="2" spans="1:9" s="1" customFormat="1" ht="11.5" x14ac:dyDescent="0.25"/>
    <row r="3" spans="1:9" s="1" customFormat="1" ht="11.5" x14ac:dyDescent="0.25"/>
    <row r="4" spans="1:9" s="1" customFormat="1" ht="11.5" x14ac:dyDescent="0.25"/>
    <row r="5" spans="1:9" s="1" customFormat="1" ht="11.5" x14ac:dyDescent="0.25"/>
    <row r="6" spans="1:9" s="1" customFormat="1" ht="11.5" x14ac:dyDescent="0.25"/>
    <row r="7" spans="1:9" ht="31.5" customHeight="1" x14ac:dyDescent="0.5">
      <c r="A7" s="2" t="s">
        <v>0</v>
      </c>
    </row>
    <row r="8" spans="1:9" ht="15.75" customHeight="1" x14ac:dyDescent="0.5">
      <c r="A8" s="2"/>
    </row>
    <row r="9" spans="1:9" s="1" customFormat="1" ht="29.25" customHeight="1" x14ac:dyDescent="0.25">
      <c r="A9" s="3" t="s">
        <v>1</v>
      </c>
      <c r="B9" s="4" t="s">
        <v>2</v>
      </c>
      <c r="C9" s="4" t="s">
        <v>3</v>
      </c>
      <c r="D9" s="4" t="s">
        <v>4</v>
      </c>
      <c r="E9" s="4" t="s">
        <v>5</v>
      </c>
      <c r="F9" s="4" t="s">
        <v>6</v>
      </c>
      <c r="G9" s="4" t="s">
        <v>7</v>
      </c>
      <c r="H9" s="4" t="s">
        <v>8</v>
      </c>
      <c r="I9" s="4" t="s">
        <v>9</v>
      </c>
    </row>
    <row r="10" spans="1:9" x14ac:dyDescent="0.25">
      <c r="A10" s="1" t="s">
        <v>174</v>
      </c>
      <c r="B10" s="1" t="s">
        <v>10</v>
      </c>
      <c r="C10" s="5">
        <v>58356211.419999994</v>
      </c>
      <c r="D10" s="5">
        <v>57804745.479999997</v>
      </c>
      <c r="E10" s="5">
        <v>55261443.420000002</v>
      </c>
      <c r="F10" s="5">
        <v>55019402.309999995</v>
      </c>
      <c r="G10" s="5">
        <v>54512648.719999999</v>
      </c>
      <c r="H10" s="5">
        <v>55979946.780000009</v>
      </c>
      <c r="I10" s="5">
        <v>55820854.07</v>
      </c>
    </row>
    <row r="11" spans="1:9" x14ac:dyDescent="0.25">
      <c r="A11" s="1" t="s">
        <v>191</v>
      </c>
      <c r="B11" s="1" t="s">
        <v>10</v>
      </c>
      <c r="C11" s="5">
        <v>18161762.82</v>
      </c>
      <c r="D11" s="5">
        <v>18137210.890000001</v>
      </c>
      <c r="E11" s="5">
        <v>15823311.670000002</v>
      </c>
      <c r="F11" s="5">
        <v>15788451.25</v>
      </c>
      <c r="G11" s="5">
        <v>15813241.530000001</v>
      </c>
      <c r="H11" s="5">
        <v>13615020.660000004</v>
      </c>
      <c r="I11" s="5">
        <v>14710079.109999999</v>
      </c>
    </row>
    <row r="12" spans="1:9" x14ac:dyDescent="0.25">
      <c r="A12" s="1" t="s">
        <v>171</v>
      </c>
      <c r="B12" s="1" t="s">
        <v>10</v>
      </c>
      <c r="C12" s="5">
        <v>20272378.779999997</v>
      </c>
      <c r="D12" s="5">
        <v>20182384.370000001</v>
      </c>
      <c r="E12" s="5">
        <v>19132153.5</v>
      </c>
      <c r="F12" s="5">
        <v>19414918.539999999</v>
      </c>
      <c r="G12" s="5">
        <v>20957038.260000002</v>
      </c>
      <c r="H12" s="5">
        <v>19997261.390000004</v>
      </c>
      <c r="I12" s="5">
        <v>19330775.500000004</v>
      </c>
    </row>
    <row r="13" spans="1:9" x14ac:dyDescent="0.25">
      <c r="A13" s="1" t="s">
        <v>184</v>
      </c>
      <c r="B13" s="1" t="s">
        <v>10</v>
      </c>
      <c r="C13" s="5">
        <v>139385098.31999999</v>
      </c>
      <c r="D13" s="5">
        <v>145619089.80000001</v>
      </c>
      <c r="E13" s="5">
        <v>137637439.13</v>
      </c>
      <c r="F13" s="5">
        <v>138542665.59</v>
      </c>
      <c r="G13" s="5">
        <v>141609226.77000001</v>
      </c>
      <c r="H13" s="5">
        <v>143045743.47999999</v>
      </c>
      <c r="I13" s="5">
        <v>134141671.84999999</v>
      </c>
    </row>
    <row r="14" spans="1:9" x14ac:dyDescent="0.25">
      <c r="A14" s="1" t="s">
        <v>193</v>
      </c>
      <c r="B14" s="1" t="s">
        <v>10</v>
      </c>
      <c r="C14" s="5">
        <v>20768966.52</v>
      </c>
      <c r="D14" s="5">
        <v>21875156.159999996</v>
      </c>
      <c r="E14" s="5">
        <v>20595653.84</v>
      </c>
      <c r="F14" s="5">
        <v>21217863.099999998</v>
      </c>
      <c r="G14" s="5">
        <v>23259238.899999999</v>
      </c>
      <c r="H14" s="5">
        <v>25041008.449999996</v>
      </c>
      <c r="I14" s="5">
        <v>27045323.57</v>
      </c>
    </row>
    <row r="15" spans="1:9" x14ac:dyDescent="0.25">
      <c r="A15" s="1" t="s">
        <v>182</v>
      </c>
      <c r="B15" s="1" t="s">
        <v>10</v>
      </c>
      <c r="C15" s="5">
        <v>124027120.08</v>
      </c>
      <c r="D15" s="5">
        <v>125835347.02000001</v>
      </c>
      <c r="E15" s="5">
        <v>114485606.97</v>
      </c>
      <c r="F15" s="5">
        <v>113243208.09999999</v>
      </c>
      <c r="G15" s="5">
        <v>119384478.72</v>
      </c>
      <c r="H15" s="5">
        <v>124817967.32999998</v>
      </c>
      <c r="I15" s="5">
        <v>127093891.89</v>
      </c>
    </row>
    <row r="16" spans="1:9" x14ac:dyDescent="0.25">
      <c r="A16" s="1" t="s">
        <v>170</v>
      </c>
      <c r="B16" s="1" t="s">
        <v>10</v>
      </c>
      <c r="C16" s="5">
        <v>89028981.750000015</v>
      </c>
      <c r="D16" s="5">
        <v>89265723.150000006</v>
      </c>
      <c r="E16" s="5">
        <v>82386001.170000002</v>
      </c>
      <c r="F16" s="5">
        <v>82359807.150000006</v>
      </c>
      <c r="G16" s="5">
        <v>83857397.070000008</v>
      </c>
      <c r="H16" s="5">
        <v>84324281.520000011</v>
      </c>
      <c r="I16" s="5">
        <v>81112259.789999992</v>
      </c>
    </row>
    <row r="17" spans="1:9" x14ac:dyDescent="0.25">
      <c r="A17" s="1" t="s">
        <v>181</v>
      </c>
      <c r="B17" s="1" t="s">
        <v>10</v>
      </c>
      <c r="C17" s="5">
        <v>69950584.459999993</v>
      </c>
      <c r="D17" s="5">
        <v>71286100.349999994</v>
      </c>
      <c r="E17" s="5">
        <v>62225277.189999998</v>
      </c>
      <c r="F17" s="5">
        <v>60249332.640000001</v>
      </c>
      <c r="G17" s="5">
        <v>62065687.290000007</v>
      </c>
      <c r="H17" s="5">
        <v>62900685.339999996</v>
      </c>
      <c r="I17" s="5">
        <v>62408098.640000008</v>
      </c>
    </row>
    <row r="18" spans="1:9" x14ac:dyDescent="0.25">
      <c r="A18" s="1" t="s">
        <v>190</v>
      </c>
      <c r="B18" s="1" t="s">
        <v>10</v>
      </c>
      <c r="C18" s="5">
        <v>75772778.800000012</v>
      </c>
      <c r="D18" s="5">
        <v>74342426.780000001</v>
      </c>
      <c r="E18" s="5">
        <v>71085293.039999992</v>
      </c>
      <c r="F18" s="5">
        <v>72059137.189999998</v>
      </c>
      <c r="G18" s="5">
        <v>73555920.900000006</v>
      </c>
      <c r="H18" s="5">
        <v>76214352.310000002</v>
      </c>
      <c r="I18" s="5">
        <v>76259820.189999998</v>
      </c>
    </row>
    <row r="19" spans="1:9" x14ac:dyDescent="0.25">
      <c r="A19" s="1" t="s">
        <v>180</v>
      </c>
      <c r="B19" s="1" t="s">
        <v>10</v>
      </c>
      <c r="C19" s="5">
        <v>117262476.71999998</v>
      </c>
      <c r="D19" s="5">
        <v>117556980.97999999</v>
      </c>
      <c r="E19" s="5">
        <v>109299013.48</v>
      </c>
      <c r="F19" s="5">
        <v>110134642.60999998</v>
      </c>
      <c r="G19" s="5">
        <v>117004770.07000001</v>
      </c>
      <c r="H19" s="5">
        <v>118836649.17999999</v>
      </c>
      <c r="I19" s="5">
        <v>118190093.03</v>
      </c>
    </row>
    <row r="20" spans="1:9" x14ac:dyDescent="0.25">
      <c r="A20" s="1" t="s">
        <v>185</v>
      </c>
      <c r="B20" s="1" t="s">
        <v>10</v>
      </c>
      <c r="C20" s="5">
        <v>51364711.590000004</v>
      </c>
      <c r="D20" s="5">
        <v>52632388.380000003</v>
      </c>
      <c r="E20" s="5">
        <v>47861113.630000003</v>
      </c>
      <c r="F20" s="5">
        <v>47196551.189999998</v>
      </c>
      <c r="G20" s="5">
        <v>46430981.960000001</v>
      </c>
      <c r="H20" s="5">
        <v>46829609.25</v>
      </c>
      <c r="I20" s="5">
        <v>46908518.850000001</v>
      </c>
    </row>
    <row r="21" spans="1:9" x14ac:dyDescent="0.25">
      <c r="A21" s="1" t="s">
        <v>183</v>
      </c>
      <c r="B21" s="1" t="s">
        <v>10</v>
      </c>
      <c r="C21" s="5">
        <v>102718846.47999999</v>
      </c>
      <c r="D21" s="5">
        <v>103993534.42999998</v>
      </c>
      <c r="E21" s="5">
        <v>98760072.209999993</v>
      </c>
      <c r="F21" s="5">
        <v>101822277.67999999</v>
      </c>
      <c r="G21" s="5">
        <v>104943985.94999999</v>
      </c>
      <c r="H21" s="5">
        <v>106043755.03</v>
      </c>
      <c r="I21" s="5">
        <v>105766409.57000001</v>
      </c>
    </row>
    <row r="22" spans="1:9" x14ac:dyDescent="0.25">
      <c r="A22" s="1" t="s">
        <v>179</v>
      </c>
      <c r="B22" s="1" t="s">
        <v>10</v>
      </c>
      <c r="C22" s="5">
        <v>86304046.999999985</v>
      </c>
      <c r="D22" s="5">
        <v>86504008.269999996</v>
      </c>
      <c r="E22" s="5">
        <v>78986274.549999997</v>
      </c>
      <c r="F22" s="5">
        <v>79825384.390000001</v>
      </c>
      <c r="G22" s="5">
        <v>81509892.750000015</v>
      </c>
      <c r="H22" s="5">
        <v>83473105.910000011</v>
      </c>
      <c r="I22" s="5">
        <v>83016928.479999989</v>
      </c>
    </row>
    <row r="23" spans="1:9" x14ac:dyDescent="0.25">
      <c r="A23" s="1" t="s">
        <v>176</v>
      </c>
      <c r="B23" s="1" t="s">
        <v>10</v>
      </c>
      <c r="C23" s="5">
        <v>84037698.459999993</v>
      </c>
      <c r="D23" s="5">
        <v>85588265.069999993</v>
      </c>
      <c r="E23" s="5">
        <v>74895446.680000007</v>
      </c>
      <c r="F23" s="5">
        <v>74200233.900000006</v>
      </c>
      <c r="G23" s="5">
        <v>73362492.120000005</v>
      </c>
      <c r="H23" s="5">
        <v>73822339.930000007</v>
      </c>
      <c r="I23" s="5">
        <v>75061924.489999995</v>
      </c>
    </row>
    <row r="24" spans="1:9" x14ac:dyDescent="0.25">
      <c r="A24" s="1" t="s">
        <v>173</v>
      </c>
      <c r="B24" s="1" t="s">
        <v>10</v>
      </c>
      <c r="C24" s="5">
        <v>65263769.540000007</v>
      </c>
      <c r="D24" s="5">
        <v>65318584.659999996</v>
      </c>
      <c r="E24" s="5">
        <v>58313226.929999992</v>
      </c>
      <c r="F24" s="5">
        <v>55677479.580000006</v>
      </c>
      <c r="G24" s="5">
        <v>56406754.759999998</v>
      </c>
      <c r="H24" s="5">
        <v>56271032.239999995</v>
      </c>
      <c r="I24" s="5">
        <v>54170062.460000001</v>
      </c>
    </row>
    <row r="25" spans="1:9" x14ac:dyDescent="0.25">
      <c r="A25" s="1" t="s">
        <v>188</v>
      </c>
      <c r="B25" s="1" t="s">
        <v>10</v>
      </c>
      <c r="C25" s="5">
        <v>56630431.919999987</v>
      </c>
      <c r="D25" s="5">
        <v>56099418.109999992</v>
      </c>
      <c r="E25" s="5">
        <v>52788996.000000007</v>
      </c>
      <c r="F25" s="5">
        <v>52905865.710000001</v>
      </c>
      <c r="G25" s="5">
        <v>52994016.090000004</v>
      </c>
      <c r="H25" s="5">
        <v>53735025.139999993</v>
      </c>
      <c r="I25" s="5">
        <v>54068510.530000009</v>
      </c>
    </row>
    <row r="26" spans="1:9" x14ac:dyDescent="0.25">
      <c r="A26" s="1" t="s">
        <v>175</v>
      </c>
      <c r="B26" s="1" t="s">
        <v>10</v>
      </c>
      <c r="C26" s="5">
        <v>68684420.189999983</v>
      </c>
      <c r="D26" s="5">
        <v>66782903.160000004</v>
      </c>
      <c r="E26" s="5">
        <v>62415124.119999997</v>
      </c>
      <c r="F26" s="5">
        <v>62294867.290000007</v>
      </c>
      <c r="G26" s="5">
        <v>61694366.5</v>
      </c>
      <c r="H26" s="5">
        <v>65184083.079999998</v>
      </c>
      <c r="I26" s="5">
        <v>65114897.859999992</v>
      </c>
    </row>
    <row r="27" spans="1:9" x14ac:dyDescent="0.25">
      <c r="A27" s="6" t="s">
        <v>168</v>
      </c>
      <c r="B27" s="1" t="s">
        <v>10</v>
      </c>
      <c r="C27" s="5">
        <v>66493684.620000005</v>
      </c>
      <c r="D27" s="5">
        <v>70308561.850000009</v>
      </c>
      <c r="E27" s="5">
        <v>70739983.129999995</v>
      </c>
      <c r="F27" s="5">
        <v>72707033.109999999</v>
      </c>
      <c r="G27" s="5">
        <v>75868075.109999999</v>
      </c>
      <c r="H27" s="5">
        <v>79770052.63000001</v>
      </c>
      <c r="I27" s="5">
        <v>80349220.840000004</v>
      </c>
    </row>
    <row r="28" spans="1:9" x14ac:dyDescent="0.25">
      <c r="A28" s="1" t="s">
        <v>195</v>
      </c>
      <c r="B28" s="1" t="s">
        <v>10</v>
      </c>
      <c r="C28" s="5">
        <v>49346853.599999994</v>
      </c>
      <c r="D28" s="5">
        <v>56522260.260000005</v>
      </c>
      <c r="E28" s="5">
        <v>53565855.910000011</v>
      </c>
      <c r="F28" s="5">
        <v>54211051.129999988</v>
      </c>
      <c r="G28" s="5">
        <v>57349284.439999998</v>
      </c>
      <c r="H28" s="5">
        <v>60035038.009999998</v>
      </c>
      <c r="I28" s="5">
        <v>61157311.670000009</v>
      </c>
    </row>
    <row r="29" spans="1:9" x14ac:dyDescent="0.25">
      <c r="A29" s="1" t="s">
        <v>177</v>
      </c>
      <c r="B29" s="1" t="s">
        <v>10</v>
      </c>
      <c r="C29" s="5">
        <v>122053303.67</v>
      </c>
      <c r="D29" s="5">
        <v>122352426.15000002</v>
      </c>
      <c r="E29" s="5">
        <v>112663385.34999999</v>
      </c>
      <c r="F29" s="5">
        <v>109202526.58</v>
      </c>
      <c r="G29" s="5">
        <v>114356289.27</v>
      </c>
      <c r="H29" s="5">
        <v>111391123.95</v>
      </c>
      <c r="I29" s="5">
        <v>109200787.09999999</v>
      </c>
    </row>
    <row r="30" spans="1:9" x14ac:dyDescent="0.25">
      <c r="A30" s="1" t="s">
        <v>192</v>
      </c>
      <c r="B30" s="1" t="s">
        <v>10</v>
      </c>
      <c r="C30" s="5">
        <v>77097074.930000022</v>
      </c>
      <c r="D30" s="5">
        <v>77910935.199999988</v>
      </c>
      <c r="E30" s="5">
        <v>71499311.560000002</v>
      </c>
      <c r="F30" s="5">
        <v>72123897.079999998</v>
      </c>
      <c r="G30" s="5">
        <v>74747047.290000021</v>
      </c>
      <c r="H30" s="5">
        <v>75401077.510000005</v>
      </c>
      <c r="I30" s="5">
        <v>75679083.210000008</v>
      </c>
    </row>
    <row r="31" spans="1:9" x14ac:dyDescent="0.25">
      <c r="A31" s="1" t="s">
        <v>169</v>
      </c>
      <c r="B31" s="1" t="s">
        <v>10</v>
      </c>
      <c r="C31" s="5">
        <v>69419769.949999988</v>
      </c>
      <c r="D31" s="5">
        <v>69605532.519999996</v>
      </c>
      <c r="E31" s="5">
        <v>63669829.729999997</v>
      </c>
      <c r="F31" s="5">
        <v>63642789.100000001</v>
      </c>
      <c r="G31" s="5">
        <v>63521371.649999999</v>
      </c>
      <c r="H31" s="5">
        <v>63531110.680000007</v>
      </c>
      <c r="I31" s="5">
        <v>61627685.480000004</v>
      </c>
    </row>
    <row r="32" spans="1:9" x14ac:dyDescent="0.25">
      <c r="A32" s="1" t="s">
        <v>196</v>
      </c>
      <c r="B32" s="1" t="s">
        <v>10</v>
      </c>
      <c r="C32" s="5">
        <v>83220508.820000008</v>
      </c>
      <c r="D32" s="5">
        <v>83581310.210000008</v>
      </c>
      <c r="E32" s="5">
        <v>78899226.329999998</v>
      </c>
      <c r="F32" s="5">
        <v>79046839.169999987</v>
      </c>
      <c r="G32" s="5">
        <v>79400240.340000004</v>
      </c>
      <c r="H32" s="5">
        <v>82381143.150000021</v>
      </c>
      <c r="I32" s="5">
        <v>82563313.290000007</v>
      </c>
    </row>
    <row r="33" spans="1:9" x14ac:dyDescent="0.25">
      <c r="A33" s="1"/>
      <c r="B33" s="1"/>
      <c r="C33" s="5"/>
      <c r="D33" s="5"/>
      <c r="E33" s="5"/>
      <c r="F33" s="5"/>
      <c r="G33" s="5"/>
      <c r="H33" s="5"/>
      <c r="I33" s="5"/>
    </row>
    <row r="34" spans="1:9" x14ac:dyDescent="0.25">
      <c r="A34" s="1" t="s">
        <v>178</v>
      </c>
      <c r="B34" s="1" t="s">
        <v>10</v>
      </c>
      <c r="C34" s="5">
        <v>28553964.600000001</v>
      </c>
      <c r="D34" s="5">
        <v>27583235.030000001</v>
      </c>
      <c r="E34" s="5">
        <v>24788263.899999999</v>
      </c>
      <c r="F34" s="5">
        <v>26153986.770000003</v>
      </c>
      <c r="G34" s="5">
        <v>28842530.389999997</v>
      </c>
      <c r="H34" s="5">
        <v>28095943.280000001</v>
      </c>
      <c r="I34" s="5">
        <v>27466983.75</v>
      </c>
    </row>
    <row r="35" spans="1:9" x14ac:dyDescent="0.25">
      <c r="A35" s="1" t="s">
        <v>189</v>
      </c>
      <c r="B35" s="1" t="s">
        <v>10</v>
      </c>
      <c r="C35" s="5">
        <v>22317740.949999999</v>
      </c>
      <c r="D35" s="5">
        <v>23511315.729999997</v>
      </c>
      <c r="E35" s="5">
        <v>21423048.699999999</v>
      </c>
      <c r="F35" s="5">
        <v>21575746.540000003</v>
      </c>
      <c r="G35" s="5">
        <v>23019972.590000004</v>
      </c>
      <c r="H35" s="5">
        <v>23443276.629999999</v>
      </c>
      <c r="I35" s="5">
        <v>23032562.789999999</v>
      </c>
    </row>
    <row r="36" spans="1:9" x14ac:dyDescent="0.25">
      <c r="A36" s="1" t="s">
        <v>172</v>
      </c>
      <c r="B36" s="1" t="s">
        <v>10</v>
      </c>
      <c r="C36" s="5">
        <v>55868897.509999998</v>
      </c>
      <c r="D36" s="5">
        <v>55013142.670000009</v>
      </c>
      <c r="E36" s="5">
        <v>50781660.090000004</v>
      </c>
      <c r="F36" s="5">
        <v>51944253.640000001</v>
      </c>
      <c r="G36" s="5">
        <v>51581759.5</v>
      </c>
      <c r="H36" s="5">
        <v>53182056.729999997</v>
      </c>
      <c r="I36" s="5">
        <v>52884289.659999996</v>
      </c>
    </row>
    <row r="37" spans="1:9" x14ac:dyDescent="0.25">
      <c r="A37" s="1" t="s">
        <v>167</v>
      </c>
      <c r="B37" s="1" t="s">
        <v>10</v>
      </c>
      <c r="C37" s="5">
        <v>109542887.94</v>
      </c>
      <c r="D37" s="5">
        <v>111583555.14</v>
      </c>
      <c r="E37" s="5">
        <v>101000103.43000001</v>
      </c>
      <c r="F37" s="5">
        <v>103500568.12</v>
      </c>
      <c r="G37" s="5">
        <v>109161212.02</v>
      </c>
      <c r="H37" s="5">
        <v>111651602.38999999</v>
      </c>
      <c r="I37" s="5">
        <v>115293165.35999998</v>
      </c>
    </row>
    <row r="38" spans="1:9" x14ac:dyDescent="0.25">
      <c r="A38" s="1" t="s">
        <v>186</v>
      </c>
      <c r="B38" s="1" t="s">
        <v>10</v>
      </c>
      <c r="C38" s="5">
        <v>85988380.86999999</v>
      </c>
      <c r="D38" s="5">
        <v>88533566.150000006</v>
      </c>
      <c r="E38" s="5">
        <v>87822812.060000002</v>
      </c>
      <c r="F38" s="5">
        <v>90342545.319999993</v>
      </c>
      <c r="G38" s="5">
        <v>93116687.859999999</v>
      </c>
      <c r="H38" s="5">
        <v>97384531.849999994</v>
      </c>
      <c r="I38" s="5">
        <v>97761233.600000009</v>
      </c>
    </row>
    <row r="39" spans="1:9" x14ac:dyDescent="0.25">
      <c r="A39" s="1" t="s">
        <v>187</v>
      </c>
      <c r="B39" s="1" t="s">
        <v>10</v>
      </c>
      <c r="C39" s="5">
        <v>31854316.710000001</v>
      </c>
      <c r="D39" s="5">
        <v>31424190.889999993</v>
      </c>
      <c r="E39" s="5">
        <v>29671353.130000003</v>
      </c>
      <c r="F39" s="5">
        <v>30077711.860000003</v>
      </c>
      <c r="G39" s="5">
        <v>31084714.550000001</v>
      </c>
      <c r="H39" s="5">
        <v>32992353.389999997</v>
      </c>
      <c r="I39" s="5">
        <v>30801195.800000008</v>
      </c>
    </row>
    <row r="40" spans="1:9" x14ac:dyDescent="0.25">
      <c r="A40" s="1" t="s">
        <v>194</v>
      </c>
      <c r="B40" s="1" t="s">
        <v>10</v>
      </c>
      <c r="C40" s="5">
        <v>31325668.059999999</v>
      </c>
      <c r="D40" s="5">
        <v>30695265.340000004</v>
      </c>
      <c r="E40" s="5">
        <v>26013535.349999998</v>
      </c>
      <c r="F40" s="5">
        <v>26635127.98</v>
      </c>
      <c r="G40" s="5">
        <v>28786766.799999997</v>
      </c>
      <c r="H40" s="5">
        <v>28793677.629999999</v>
      </c>
      <c r="I40" s="5">
        <v>28850082.090000004</v>
      </c>
    </row>
    <row r="41" spans="1:9" x14ac:dyDescent="0.25">
      <c r="C41" s="5"/>
      <c r="D41" s="5"/>
    </row>
    <row r="43" spans="1:9" ht="13" thickBot="1" x14ac:dyDescent="0.3">
      <c r="C43" s="7">
        <f t="shared" ref="C43:I43" si="0">SUM(C10:C42)</f>
        <v>2081073337.0800002</v>
      </c>
      <c r="D43" s="7">
        <f t="shared" si="0"/>
        <v>2107449564.2000003</v>
      </c>
      <c r="E43" s="7">
        <f t="shared" si="0"/>
        <v>1954489816.1999998</v>
      </c>
      <c r="F43" s="7">
        <f t="shared" si="0"/>
        <v>1963116164.6199994</v>
      </c>
      <c r="G43" s="7">
        <f t="shared" si="0"/>
        <v>2020198090.1699998</v>
      </c>
      <c r="H43" s="7">
        <f t="shared" si="0"/>
        <v>2058184854.8500006</v>
      </c>
      <c r="I43" s="7">
        <f t="shared" si="0"/>
        <v>2046887034.5199995</v>
      </c>
    </row>
    <row r="44" spans="1:9" ht="13" thickTop="1" x14ac:dyDescent="0.25">
      <c r="C44" s="8"/>
      <c r="D44" s="8"/>
      <c r="H44" s="5"/>
      <c r="I44" s="5"/>
    </row>
    <row r="46" spans="1:9" ht="13" x14ac:dyDescent="0.3">
      <c r="A46" s="9" t="s">
        <v>17</v>
      </c>
      <c r="B46" s="10" t="s">
        <v>18</v>
      </c>
    </row>
    <row r="47" spans="1:9" ht="13" x14ac:dyDescent="0.3">
      <c r="A47" s="9"/>
      <c r="B47" s="11" t="s">
        <v>19</v>
      </c>
    </row>
    <row r="48" spans="1:9" x14ac:dyDescent="0.25">
      <c r="B48" s="11" t="s">
        <v>20</v>
      </c>
    </row>
    <row r="49" spans="1:2" x14ac:dyDescent="0.25">
      <c r="B49" s="11" t="s">
        <v>21</v>
      </c>
    </row>
    <row r="50" spans="1:2" ht="13" x14ac:dyDescent="0.3">
      <c r="A50" s="9"/>
      <c r="B50" s="11" t="s">
        <v>22</v>
      </c>
    </row>
    <row r="51" spans="1:2" x14ac:dyDescent="0.25">
      <c r="B51" s="11" t="s">
        <v>23</v>
      </c>
    </row>
    <row r="52" spans="1:2" x14ac:dyDescent="0.25">
      <c r="B52" s="11" t="s">
        <v>24</v>
      </c>
    </row>
    <row r="53" spans="1:2" x14ac:dyDescent="0.25">
      <c r="B53" s="11" t="s">
        <v>25</v>
      </c>
    </row>
    <row r="54" spans="1:2" x14ac:dyDescent="0.25">
      <c r="B54" s="11" t="s">
        <v>26</v>
      </c>
    </row>
    <row r="55" spans="1:2" x14ac:dyDescent="0.25">
      <c r="B55" s="11" t="s">
        <v>27</v>
      </c>
    </row>
    <row r="56" spans="1:2" x14ac:dyDescent="0.25">
      <c r="B56" s="11" t="s">
        <v>28</v>
      </c>
    </row>
    <row r="57" spans="1:2" x14ac:dyDescent="0.25">
      <c r="B57" s="11" t="s">
        <v>29</v>
      </c>
    </row>
  </sheetData>
  <sortState xmlns:xlrd2="http://schemas.microsoft.com/office/spreadsheetml/2017/richdata2" ref="A10:I66">
    <sortCondition ref="A10:A66"/>
  </sortState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P49"/>
  <sheetViews>
    <sheetView workbookViewId="0">
      <selection activeCell="J2" sqref="J2"/>
    </sheetView>
  </sheetViews>
  <sheetFormatPr defaultRowHeight="13" x14ac:dyDescent="0.3"/>
  <cols>
    <col min="1" max="1" width="37.6328125" customWidth="1"/>
    <col min="2" max="2" width="15.7265625" style="34" customWidth="1"/>
    <col min="3" max="9" width="16" style="34" customWidth="1"/>
    <col min="10" max="10" width="16" customWidth="1"/>
    <col min="11" max="16" width="16.36328125" customWidth="1"/>
  </cols>
  <sheetData>
    <row r="1" spans="1:9" s="1" customFormat="1" ht="12" x14ac:dyDescent="0.3">
      <c r="B1" s="50"/>
      <c r="C1" s="50"/>
      <c r="D1" s="50"/>
      <c r="E1" s="50"/>
      <c r="F1" s="50"/>
      <c r="G1" s="50"/>
      <c r="H1" s="50"/>
      <c r="I1" s="50"/>
    </row>
    <row r="2" spans="1:9" s="1" customFormat="1" ht="12" x14ac:dyDescent="0.3">
      <c r="B2" s="50"/>
      <c r="C2" s="50"/>
      <c r="D2" s="50"/>
      <c r="E2" s="50"/>
      <c r="F2" s="50"/>
      <c r="G2" s="50"/>
      <c r="H2" s="50"/>
      <c r="I2" s="50"/>
    </row>
    <row r="3" spans="1:9" s="1" customFormat="1" ht="12" x14ac:dyDescent="0.3">
      <c r="B3" s="50"/>
      <c r="C3" s="50"/>
      <c r="D3" s="50"/>
      <c r="E3" s="50"/>
      <c r="F3" s="50"/>
      <c r="G3" s="50"/>
      <c r="H3" s="50"/>
      <c r="I3" s="50"/>
    </row>
    <row r="4" spans="1:9" s="1" customFormat="1" ht="12" x14ac:dyDescent="0.3">
      <c r="B4" s="50"/>
      <c r="C4" s="50"/>
      <c r="D4" s="50"/>
      <c r="E4" s="50"/>
      <c r="F4" s="50"/>
      <c r="G4" s="50"/>
      <c r="H4" s="50"/>
      <c r="I4" s="50"/>
    </row>
    <row r="5" spans="1:9" s="1" customFormat="1" ht="12" x14ac:dyDescent="0.3">
      <c r="B5" s="50"/>
      <c r="C5" s="50"/>
      <c r="D5" s="50"/>
      <c r="E5" s="50"/>
      <c r="F5" s="50"/>
      <c r="G5" s="50"/>
      <c r="H5" s="50"/>
      <c r="I5" s="50"/>
    </row>
    <row r="6" spans="1:9" s="1" customFormat="1" ht="12" x14ac:dyDescent="0.3">
      <c r="B6" s="50"/>
      <c r="C6" s="50"/>
      <c r="D6" s="50"/>
      <c r="E6" s="50"/>
      <c r="F6" s="50"/>
      <c r="G6" s="50"/>
      <c r="H6" s="50"/>
      <c r="I6" s="50"/>
    </row>
    <row r="7" spans="1:9" ht="31.5" customHeight="1" x14ac:dyDescent="0.6">
      <c r="A7" s="2" t="s">
        <v>30</v>
      </c>
      <c r="B7" s="51"/>
      <c r="C7" s="51"/>
      <c r="D7" s="51"/>
      <c r="E7" s="51"/>
      <c r="F7" s="51"/>
      <c r="G7" s="51"/>
      <c r="H7" s="51"/>
    </row>
    <row r="8" spans="1:9" ht="15.75" customHeight="1" x14ac:dyDescent="0.6">
      <c r="A8" s="2"/>
      <c r="B8" s="51"/>
      <c r="C8" s="51"/>
      <c r="D8" s="51"/>
      <c r="E8" s="51"/>
      <c r="F8" s="51"/>
      <c r="G8" s="51"/>
      <c r="H8" s="51"/>
    </row>
    <row r="9" spans="1:9" s="1" customFormat="1" ht="29.25" customHeight="1" x14ac:dyDescent="0.3">
      <c r="A9" s="3" t="s">
        <v>1</v>
      </c>
      <c r="B9" s="52" t="s">
        <v>204</v>
      </c>
      <c r="C9" s="52" t="s">
        <v>203</v>
      </c>
      <c r="D9" s="52" t="s">
        <v>202</v>
      </c>
      <c r="E9" s="52" t="s">
        <v>201</v>
      </c>
      <c r="F9" s="52" t="s">
        <v>200</v>
      </c>
      <c r="G9" s="52" t="s">
        <v>199</v>
      </c>
      <c r="H9" s="52" t="s">
        <v>198</v>
      </c>
      <c r="I9" s="52" t="s">
        <v>197</v>
      </c>
    </row>
    <row r="10" spans="1:9" x14ac:dyDescent="0.3">
      <c r="A10" t="s">
        <v>174</v>
      </c>
      <c r="B10" s="53">
        <v>58117510.730000004</v>
      </c>
      <c r="C10" s="53">
        <v>55081538.690000013</v>
      </c>
      <c r="D10" s="53">
        <v>57387665.809999987</v>
      </c>
      <c r="E10" s="53">
        <v>59939116.160000004</v>
      </c>
      <c r="F10" s="53">
        <v>60403499.060000002</v>
      </c>
      <c r="G10" s="53">
        <v>60421999.760000005</v>
      </c>
      <c r="H10" s="53">
        <v>63037273.530000001</v>
      </c>
      <c r="I10" s="53">
        <v>59644350.219999999</v>
      </c>
    </row>
    <row r="11" spans="1:9" x14ac:dyDescent="0.3">
      <c r="A11" t="s">
        <v>191</v>
      </c>
      <c r="B11" s="53">
        <v>17378541.25</v>
      </c>
      <c r="C11" s="53">
        <v>16034011.639999999</v>
      </c>
      <c r="D11" s="53">
        <v>15311987.070000002</v>
      </c>
      <c r="E11" s="53">
        <v>16306489.770000001</v>
      </c>
      <c r="F11" s="53">
        <v>16924467.559999999</v>
      </c>
      <c r="G11" s="53">
        <v>18503606.449999999</v>
      </c>
      <c r="H11" s="53">
        <v>19428862.329999998</v>
      </c>
      <c r="I11" s="53">
        <v>17709005.829999998</v>
      </c>
    </row>
    <row r="12" spans="1:9" x14ac:dyDescent="0.3">
      <c r="A12" t="s">
        <v>171</v>
      </c>
      <c r="B12" s="53">
        <v>19000095.359999999</v>
      </c>
      <c r="C12" s="53">
        <v>17438200.300000001</v>
      </c>
      <c r="D12" s="53">
        <v>18412867.219999999</v>
      </c>
      <c r="E12" s="53">
        <v>18801217.300000001</v>
      </c>
      <c r="F12" s="53">
        <v>19109279.25</v>
      </c>
      <c r="G12" s="53">
        <v>18946106.969999999</v>
      </c>
      <c r="H12" s="53">
        <v>19561087.069999997</v>
      </c>
      <c r="I12" s="53">
        <v>19047289.219999999</v>
      </c>
    </row>
    <row r="13" spans="1:9" x14ac:dyDescent="0.3">
      <c r="A13" t="s">
        <v>184</v>
      </c>
      <c r="B13" s="53">
        <v>104669952.57000001</v>
      </c>
      <c r="C13" s="53">
        <v>104419134.16</v>
      </c>
      <c r="D13" s="53">
        <v>110253988.32000002</v>
      </c>
      <c r="E13" s="53">
        <v>115621938.30000001</v>
      </c>
      <c r="F13" s="53">
        <v>120814146.26000001</v>
      </c>
      <c r="G13" s="53">
        <v>127884361.60999998</v>
      </c>
      <c r="H13" s="53">
        <v>136447656.70000002</v>
      </c>
      <c r="I13" s="53">
        <v>134961751.90000001</v>
      </c>
    </row>
    <row r="14" spans="1:9" x14ac:dyDescent="0.3">
      <c r="A14" t="s">
        <v>193</v>
      </c>
      <c r="B14" s="53">
        <v>13453068.549999999</v>
      </c>
      <c r="C14" s="53">
        <v>13882782.379999999</v>
      </c>
      <c r="D14" s="53">
        <v>15255355.390000001</v>
      </c>
      <c r="E14" s="53">
        <v>16827452.099999998</v>
      </c>
      <c r="F14" s="53">
        <v>16958489.580000002</v>
      </c>
      <c r="G14" s="53">
        <v>17490941.620000001</v>
      </c>
      <c r="H14" s="53">
        <v>18578403.550000001</v>
      </c>
      <c r="I14" s="53">
        <v>19414136.550000001</v>
      </c>
    </row>
    <row r="15" spans="1:9" x14ac:dyDescent="0.3">
      <c r="A15" t="s">
        <v>182</v>
      </c>
      <c r="B15" s="53">
        <v>98391013.49000001</v>
      </c>
      <c r="C15" s="53">
        <v>99048972.949999988</v>
      </c>
      <c r="D15" s="53">
        <v>103872925.95999999</v>
      </c>
      <c r="E15" s="53">
        <v>107279528.12</v>
      </c>
      <c r="F15" s="53">
        <v>111015117.72</v>
      </c>
      <c r="G15" s="53">
        <v>117281155.68000001</v>
      </c>
      <c r="H15" s="53">
        <v>123318634.84999999</v>
      </c>
      <c r="I15" s="53">
        <v>119231646.81999999</v>
      </c>
    </row>
    <row r="16" spans="1:9" x14ac:dyDescent="0.3">
      <c r="A16" t="s">
        <v>170</v>
      </c>
      <c r="B16" s="53">
        <v>85200825.190000013</v>
      </c>
      <c r="C16" s="53">
        <v>83013875.269999981</v>
      </c>
      <c r="D16" s="53">
        <v>87091622.760000005</v>
      </c>
      <c r="E16" s="53">
        <v>89569723.88000004</v>
      </c>
      <c r="F16" s="53">
        <v>89415047.660000011</v>
      </c>
      <c r="G16" s="53">
        <v>88921321.190000013</v>
      </c>
      <c r="H16" s="53">
        <v>93040648.900000006</v>
      </c>
      <c r="I16" s="53">
        <v>87395139.829999983</v>
      </c>
    </row>
    <row r="17" spans="1:9" x14ac:dyDescent="0.3">
      <c r="A17" t="s">
        <v>181</v>
      </c>
      <c r="B17" s="53">
        <v>64046829.509999998</v>
      </c>
      <c r="C17" s="53">
        <v>61084756.990000002</v>
      </c>
      <c r="D17" s="53">
        <v>62804156.199999996</v>
      </c>
      <c r="E17" s="53">
        <v>64248910.220000006</v>
      </c>
      <c r="F17" s="53">
        <v>68438186.669999987</v>
      </c>
      <c r="G17" s="53">
        <v>71434982.289999992</v>
      </c>
      <c r="H17" s="53">
        <v>73857640.290000007</v>
      </c>
      <c r="I17" s="53">
        <v>68927253.440000013</v>
      </c>
    </row>
    <row r="18" spans="1:9" x14ac:dyDescent="0.3">
      <c r="A18" t="s">
        <v>190</v>
      </c>
      <c r="B18" s="53">
        <v>72425433.230000004</v>
      </c>
      <c r="C18" s="53">
        <v>68154986.609999999</v>
      </c>
      <c r="D18" s="53">
        <v>69309847.700000003</v>
      </c>
      <c r="E18" s="53">
        <v>71019898.640000001</v>
      </c>
      <c r="F18" s="53">
        <v>72604999.929999992</v>
      </c>
      <c r="G18" s="53">
        <v>76981235.420000002</v>
      </c>
      <c r="H18" s="53">
        <v>77655963.100000009</v>
      </c>
      <c r="I18" s="53">
        <v>75278883.129999995</v>
      </c>
    </row>
    <row r="19" spans="1:9" x14ac:dyDescent="0.3">
      <c r="A19" t="s">
        <v>180</v>
      </c>
      <c r="B19" s="53">
        <v>98192822.720000014</v>
      </c>
      <c r="C19" s="53">
        <v>96545264.359999999</v>
      </c>
      <c r="D19" s="53">
        <v>103151432.19</v>
      </c>
      <c r="E19" s="53">
        <v>105913506.12</v>
      </c>
      <c r="F19" s="53">
        <v>110041820.95</v>
      </c>
      <c r="G19" s="53">
        <v>116067556.67</v>
      </c>
      <c r="H19" s="53">
        <v>121121650.63</v>
      </c>
      <c r="I19" s="53">
        <v>114904955.60000001</v>
      </c>
    </row>
    <row r="20" spans="1:9" x14ac:dyDescent="0.3">
      <c r="A20" t="s">
        <v>185</v>
      </c>
      <c r="B20" s="53">
        <v>43577658.289999999</v>
      </c>
      <c r="C20" s="53">
        <v>43055517.870000005</v>
      </c>
      <c r="D20" s="53">
        <v>44925263.060000002</v>
      </c>
      <c r="E20" s="53">
        <v>47972306.659999996</v>
      </c>
      <c r="F20" s="53">
        <v>49439403.600000001</v>
      </c>
      <c r="G20" s="53">
        <v>51310795.770000003</v>
      </c>
      <c r="H20" s="53">
        <v>54156138.189999998</v>
      </c>
      <c r="I20" s="53">
        <v>49836821.549999997</v>
      </c>
    </row>
    <row r="21" spans="1:9" x14ac:dyDescent="0.3">
      <c r="A21" t="s">
        <v>183</v>
      </c>
      <c r="B21" s="53">
        <v>77421307.450000003</v>
      </c>
      <c r="C21" s="53">
        <v>77269209.409999996</v>
      </c>
      <c r="D21" s="53">
        <v>86954461.930000007</v>
      </c>
      <c r="E21" s="53">
        <v>94613700.519999996</v>
      </c>
      <c r="F21" s="53">
        <v>98102742.560000002</v>
      </c>
      <c r="G21" s="53">
        <v>101608645.29000001</v>
      </c>
      <c r="H21" s="53">
        <v>104732267.92000002</v>
      </c>
      <c r="I21" s="53">
        <v>101275032.08999999</v>
      </c>
    </row>
    <row r="22" spans="1:9" x14ac:dyDescent="0.3">
      <c r="A22" t="s">
        <v>179</v>
      </c>
      <c r="B22" s="53">
        <v>82748959.150000006</v>
      </c>
      <c r="C22" s="53">
        <v>79668164.069999993</v>
      </c>
      <c r="D22" s="53">
        <v>82962644.540000007</v>
      </c>
      <c r="E22" s="53">
        <v>85330441.859999999</v>
      </c>
      <c r="F22" s="53">
        <v>87433964.289999992</v>
      </c>
      <c r="G22" s="53">
        <v>88413997.010000005</v>
      </c>
      <c r="H22" s="53">
        <v>90075901.039999992</v>
      </c>
      <c r="I22" s="53">
        <v>85807487.519999996</v>
      </c>
    </row>
    <row r="23" spans="1:9" x14ac:dyDescent="0.3">
      <c r="A23" t="s">
        <v>176</v>
      </c>
      <c r="B23" s="53">
        <v>84467259.310000002</v>
      </c>
      <c r="C23" s="53">
        <v>79908411.680000007</v>
      </c>
      <c r="D23" s="53">
        <v>83720316.159999996</v>
      </c>
      <c r="E23" s="53">
        <v>87180103.829999998</v>
      </c>
      <c r="F23" s="53">
        <v>86393070.109999999</v>
      </c>
      <c r="G23" s="53">
        <v>87506812.959999993</v>
      </c>
      <c r="H23" s="53">
        <v>89194002.010000005</v>
      </c>
      <c r="I23" s="53">
        <v>83282383.700000003</v>
      </c>
    </row>
    <row r="24" spans="1:9" x14ac:dyDescent="0.3">
      <c r="A24" t="s">
        <v>173</v>
      </c>
      <c r="B24" s="53">
        <v>60735137.25</v>
      </c>
      <c r="C24" s="53">
        <v>60411692.890000008</v>
      </c>
      <c r="D24" s="53">
        <v>60271475.539999999</v>
      </c>
      <c r="E24" s="53">
        <v>61637907.040000007</v>
      </c>
      <c r="F24" s="53">
        <v>64227212.990000002</v>
      </c>
      <c r="G24" s="53">
        <v>65247591.939999983</v>
      </c>
      <c r="H24" s="53">
        <v>67188553.179999992</v>
      </c>
      <c r="I24" s="53">
        <v>64835228.330000006</v>
      </c>
    </row>
    <row r="25" spans="1:9" x14ac:dyDescent="0.3">
      <c r="A25" t="s">
        <v>188</v>
      </c>
      <c r="B25" s="53">
        <v>58217999.240000002</v>
      </c>
      <c r="C25" s="53">
        <v>56555305.20000001</v>
      </c>
      <c r="D25" s="53">
        <v>58320305.589999996</v>
      </c>
      <c r="E25" s="53">
        <v>58005668.82</v>
      </c>
      <c r="F25" s="53">
        <v>59468569.54999999</v>
      </c>
      <c r="G25" s="53">
        <v>58100445.75999999</v>
      </c>
      <c r="H25" s="53">
        <v>58794745.230000004</v>
      </c>
      <c r="I25" s="53">
        <v>56179153.680000007</v>
      </c>
    </row>
    <row r="26" spans="1:9" x14ac:dyDescent="0.3">
      <c r="A26" t="s">
        <v>175</v>
      </c>
      <c r="B26" s="53">
        <v>60639465.409999996</v>
      </c>
      <c r="C26" s="53">
        <v>59765106.470000006</v>
      </c>
      <c r="D26" s="53">
        <v>61601373.939999998</v>
      </c>
      <c r="E26" s="53">
        <v>59718732.340000004</v>
      </c>
      <c r="F26" s="53">
        <v>62885693.379999995</v>
      </c>
      <c r="G26" s="53">
        <v>67186595.699999988</v>
      </c>
      <c r="H26" s="53">
        <v>68474847.930000007</v>
      </c>
      <c r="I26" s="53">
        <v>67290864.25999999</v>
      </c>
    </row>
    <row r="27" spans="1:9" x14ac:dyDescent="0.3">
      <c r="A27" t="s">
        <v>168</v>
      </c>
      <c r="B27" s="53">
        <v>69491215.219999999</v>
      </c>
      <c r="C27" s="53">
        <v>66090193.810000002</v>
      </c>
      <c r="D27" s="53">
        <v>68061478.059999987</v>
      </c>
      <c r="E27" s="53">
        <v>70795183.450000018</v>
      </c>
      <c r="F27" s="53">
        <v>72139779.529999986</v>
      </c>
      <c r="G27" s="53">
        <v>71865694.149999991</v>
      </c>
      <c r="H27" s="53">
        <v>69217106.409999996</v>
      </c>
      <c r="I27" s="53">
        <v>65574982.670000002</v>
      </c>
    </row>
    <row r="28" spans="1:9" x14ac:dyDescent="0.3">
      <c r="A28" t="s">
        <v>195</v>
      </c>
      <c r="B28" s="53">
        <v>24347337.170000002</v>
      </c>
      <c r="C28" s="53">
        <v>24981234.989999998</v>
      </c>
      <c r="D28" s="53">
        <v>28059253.25</v>
      </c>
      <c r="E28" s="53">
        <v>31691045.379999999</v>
      </c>
      <c r="F28" s="53">
        <v>36061563.539999999</v>
      </c>
      <c r="G28" s="53">
        <v>38437844.769999996</v>
      </c>
      <c r="H28" s="53">
        <v>42579265.079999998</v>
      </c>
      <c r="I28" s="53">
        <v>44658490.249999993</v>
      </c>
    </row>
    <row r="29" spans="1:9" x14ac:dyDescent="0.3">
      <c r="A29" t="s">
        <v>177</v>
      </c>
      <c r="B29" s="53">
        <v>121110948.14</v>
      </c>
      <c r="C29" s="53">
        <v>116141093.94</v>
      </c>
      <c r="D29" s="53">
        <v>119402401.14000002</v>
      </c>
      <c r="E29" s="53">
        <v>126167612.43999997</v>
      </c>
      <c r="F29" s="53">
        <v>128681581.14000002</v>
      </c>
      <c r="G29" s="53">
        <v>125714693.95000002</v>
      </c>
      <c r="H29" s="53">
        <v>123940166.42999999</v>
      </c>
      <c r="I29" s="53">
        <v>121199336.55999999</v>
      </c>
    </row>
    <row r="30" spans="1:9" x14ac:dyDescent="0.3">
      <c r="A30" t="s">
        <v>192</v>
      </c>
      <c r="B30" s="53">
        <v>74201061.629999995</v>
      </c>
      <c r="C30" s="53">
        <v>72805996.620000005</v>
      </c>
      <c r="D30" s="53">
        <v>73585863.199999988</v>
      </c>
      <c r="E30" s="53">
        <v>75751869.340000018</v>
      </c>
      <c r="F30" s="53">
        <v>76856071.760000005</v>
      </c>
      <c r="G30" s="53">
        <v>76213310.410000011</v>
      </c>
      <c r="H30" s="53">
        <v>79133168.159999996</v>
      </c>
      <c r="I30" s="53">
        <v>75473013.359999999</v>
      </c>
    </row>
    <row r="31" spans="1:9" x14ac:dyDescent="0.3">
      <c r="A31" t="s">
        <v>169</v>
      </c>
      <c r="B31" s="53">
        <v>66984187.440000005</v>
      </c>
      <c r="C31" s="53">
        <v>66016237.569999993</v>
      </c>
      <c r="D31" s="53">
        <v>69678663.660000011</v>
      </c>
      <c r="E31" s="53">
        <v>71182320.910000011</v>
      </c>
      <c r="F31" s="53">
        <v>71842967.569999993</v>
      </c>
      <c r="G31" s="53">
        <v>72193600.810000002</v>
      </c>
      <c r="H31" s="53">
        <v>73372846.900000006</v>
      </c>
      <c r="I31" s="53">
        <v>69372240.879999995</v>
      </c>
    </row>
    <row r="32" spans="1:9" x14ac:dyDescent="0.3">
      <c r="A32" t="s">
        <v>196</v>
      </c>
      <c r="B32" s="53">
        <v>74925524.25999999</v>
      </c>
      <c r="C32" s="53">
        <v>75346498.469999999</v>
      </c>
      <c r="D32" s="53">
        <v>78116777.969999984</v>
      </c>
      <c r="E32" s="53">
        <v>79197566.609999999</v>
      </c>
      <c r="F32" s="53">
        <v>80841170.920000002</v>
      </c>
      <c r="G32" s="53">
        <v>84645644.609999999</v>
      </c>
      <c r="H32" s="53">
        <v>86604558.099999994</v>
      </c>
      <c r="I32" s="53">
        <v>80949275.24000001</v>
      </c>
    </row>
    <row r="33" spans="1:16" x14ac:dyDescent="0.3">
      <c r="A33" t="s">
        <v>205</v>
      </c>
      <c r="B33" s="53">
        <v>10371760.710000001</v>
      </c>
      <c r="C33" s="53">
        <v>9627072.660000002</v>
      </c>
      <c r="D33" s="53">
        <v>10133385.539999999</v>
      </c>
      <c r="E33" s="53">
        <v>10312411.08</v>
      </c>
      <c r="F33" s="53">
        <v>10784377.969999999</v>
      </c>
      <c r="G33" s="53">
        <v>10670820.52</v>
      </c>
      <c r="H33" s="53">
        <v>10884191.609999999</v>
      </c>
      <c r="I33" s="53">
        <v>9953208.6699999981</v>
      </c>
    </row>
    <row r="34" spans="1:16" x14ac:dyDescent="0.3">
      <c r="A34" t="s">
        <v>178</v>
      </c>
      <c r="B34" s="53">
        <v>31145528.669999998</v>
      </c>
      <c r="C34" s="53">
        <v>29821820.640000004</v>
      </c>
      <c r="D34" s="53">
        <v>30918183.82</v>
      </c>
      <c r="E34" s="53">
        <v>30995436.000000004</v>
      </c>
      <c r="F34" s="53">
        <v>31125947.700000003</v>
      </c>
      <c r="G34" s="53">
        <v>30013661.620000001</v>
      </c>
      <c r="H34" s="53">
        <v>29947302.640000001</v>
      </c>
      <c r="I34" s="53">
        <v>28196036.07</v>
      </c>
    </row>
    <row r="35" spans="1:16" x14ac:dyDescent="0.3">
      <c r="A35" t="s">
        <v>189</v>
      </c>
      <c r="B35" s="53">
        <v>22529561.469999999</v>
      </c>
      <c r="C35" s="53">
        <v>21079372.050000004</v>
      </c>
      <c r="D35" s="53">
        <v>21963898.539999999</v>
      </c>
      <c r="E35" s="53">
        <v>22749351.990000002</v>
      </c>
      <c r="F35" s="53">
        <v>23082623.609999996</v>
      </c>
      <c r="G35" s="53">
        <v>23733444.169999998</v>
      </c>
      <c r="H35" s="53">
        <v>23483897.169999998</v>
      </c>
      <c r="I35" s="53">
        <v>22341508.770000003</v>
      </c>
    </row>
    <row r="36" spans="1:16" x14ac:dyDescent="0.3">
      <c r="A36" t="s">
        <v>172</v>
      </c>
      <c r="B36" s="53">
        <v>54775148.929999992</v>
      </c>
      <c r="C36" s="53">
        <v>54101102.040000007</v>
      </c>
      <c r="D36" s="53">
        <v>56297627.899999999</v>
      </c>
      <c r="E36" s="53">
        <v>58110955.689999998</v>
      </c>
      <c r="F36" s="53">
        <v>58659456.439999998</v>
      </c>
      <c r="G36" s="53">
        <v>58629142.629999988</v>
      </c>
      <c r="H36" s="53">
        <v>58709215.800000004</v>
      </c>
      <c r="I36" s="53">
        <v>56107009.560000002</v>
      </c>
    </row>
    <row r="37" spans="1:16" x14ac:dyDescent="0.3">
      <c r="A37" t="s">
        <v>206</v>
      </c>
      <c r="B37" s="53">
        <v>76144619.639999986</v>
      </c>
      <c r="C37" s="53">
        <v>75377775.890000001</v>
      </c>
      <c r="D37" s="53">
        <v>79362126.609999999</v>
      </c>
      <c r="E37" s="53">
        <v>81940218.519999981</v>
      </c>
      <c r="F37" s="53">
        <v>84033308.760000005</v>
      </c>
      <c r="G37" s="53">
        <v>87459035.650000006</v>
      </c>
      <c r="H37" s="53">
        <v>94931183.269999996</v>
      </c>
      <c r="I37" s="53">
        <v>94451837.61999999</v>
      </c>
    </row>
    <row r="38" spans="1:16" x14ac:dyDescent="0.3">
      <c r="A38" t="s">
        <v>186</v>
      </c>
      <c r="B38" s="53">
        <v>57199692.670000002</v>
      </c>
      <c r="C38" s="53">
        <v>59977617.629999995</v>
      </c>
      <c r="D38" s="53">
        <v>63256369.760000005</v>
      </c>
      <c r="E38" s="53">
        <v>67233711.299999997</v>
      </c>
      <c r="F38" s="53">
        <v>70236333.689999998</v>
      </c>
      <c r="G38" s="53">
        <v>74836813.909999996</v>
      </c>
      <c r="H38" s="53">
        <v>79020729.420000002</v>
      </c>
      <c r="I38" s="53">
        <v>81735012.550000012</v>
      </c>
    </row>
    <row r="39" spans="1:16" x14ac:dyDescent="0.3">
      <c r="A39" t="s">
        <v>187</v>
      </c>
      <c r="B39" s="53">
        <v>34064027.840000004</v>
      </c>
      <c r="C39" s="53">
        <v>31892973.650000002</v>
      </c>
      <c r="D39" s="53">
        <v>31018282.320000004</v>
      </c>
      <c r="E39" s="53">
        <v>30883989.129999999</v>
      </c>
      <c r="F39" s="53">
        <v>31709830.040000003</v>
      </c>
      <c r="G39" s="53">
        <v>32052901.41</v>
      </c>
      <c r="H39" s="53">
        <v>33297272.350000005</v>
      </c>
      <c r="I39" s="53">
        <v>31567283.370000001</v>
      </c>
    </row>
    <row r="40" spans="1:16" x14ac:dyDescent="0.3">
      <c r="A40" t="s">
        <v>194</v>
      </c>
      <c r="B40" s="53">
        <v>31346707.750000004</v>
      </c>
      <c r="C40" s="53">
        <v>29760849.640000001</v>
      </c>
      <c r="D40" s="53">
        <v>30952517.290000007</v>
      </c>
      <c r="E40" s="53">
        <v>32118731.880000003</v>
      </c>
      <c r="F40" s="53">
        <v>33374783.080000002</v>
      </c>
      <c r="G40" s="53">
        <v>33870407.93</v>
      </c>
      <c r="H40" s="53">
        <v>34765902</v>
      </c>
      <c r="I40" s="53">
        <v>33368938.350000001</v>
      </c>
    </row>
    <row r="42" spans="1:16" ht="13.5" thickBot="1" x14ac:dyDescent="0.35">
      <c r="I42" s="54">
        <f t="shared" ref="I42:P42" si="0">SUM(I10:I41)</f>
        <v>2039969557.5899994</v>
      </c>
      <c r="J42" s="7">
        <f t="shared" si="0"/>
        <v>0</v>
      </c>
      <c r="K42" s="7">
        <f t="shared" si="0"/>
        <v>0</v>
      </c>
      <c r="L42" s="7">
        <f t="shared" si="0"/>
        <v>0</v>
      </c>
      <c r="M42" s="7">
        <f t="shared" si="0"/>
        <v>0</v>
      </c>
      <c r="N42" s="7">
        <f t="shared" si="0"/>
        <v>0</v>
      </c>
      <c r="O42" s="7">
        <f t="shared" si="0"/>
        <v>0</v>
      </c>
      <c r="P42" s="7">
        <f t="shared" si="0"/>
        <v>0</v>
      </c>
    </row>
    <row r="43" spans="1:16" ht="13.5" thickTop="1" x14ac:dyDescent="0.3">
      <c r="I43" s="55"/>
      <c r="J43" s="8"/>
      <c r="K43" s="8"/>
      <c r="L43" s="8"/>
      <c r="M43" s="8"/>
      <c r="N43" s="8"/>
      <c r="O43" s="8"/>
      <c r="P43" s="8"/>
    </row>
    <row r="45" spans="1:16" x14ac:dyDescent="0.3">
      <c r="A45" s="9" t="s">
        <v>17</v>
      </c>
      <c r="B45" s="56"/>
      <c r="C45" s="56"/>
      <c r="D45" s="56"/>
      <c r="E45" s="56"/>
      <c r="F45" s="56"/>
      <c r="G45" s="56"/>
      <c r="H45" s="56"/>
    </row>
    <row r="46" spans="1:16" x14ac:dyDescent="0.3">
      <c r="A46" s="9"/>
      <c r="B46" s="56"/>
      <c r="C46" s="56"/>
      <c r="D46" s="56"/>
      <c r="E46" s="56"/>
      <c r="F46" s="56"/>
      <c r="G46" s="56"/>
      <c r="H46" s="56"/>
    </row>
    <row r="49" spans="1:8" x14ac:dyDescent="0.3">
      <c r="A49" s="9"/>
      <c r="B49" s="56"/>
      <c r="C49" s="56"/>
      <c r="D49" s="56"/>
      <c r="E49" s="56"/>
      <c r="F49" s="56"/>
      <c r="G49" s="56"/>
      <c r="H49" s="56"/>
    </row>
  </sheetData>
  <sortState xmlns:xlrd2="http://schemas.microsoft.com/office/spreadsheetml/2017/richdata2" ref="A10:J71">
    <sortCondition ref="A10:A71"/>
  </sortState>
  <pageMargins left="0.28000000000000003" right="0.16" top="0.17" bottom="0.16" header="0.17" footer="0.16"/>
  <pageSetup paperSize="9" scale="70" orientation="landscape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69"/>
  <sheetViews>
    <sheetView workbookViewId="0">
      <pane ySplit="9" topLeftCell="A10" activePane="bottomLeft" state="frozen"/>
      <selection activeCell="J2" sqref="J2"/>
      <selection pane="bottomLeft" activeCell="J2" sqref="J2"/>
    </sheetView>
  </sheetViews>
  <sheetFormatPr defaultRowHeight="12.5" x14ac:dyDescent="0.25"/>
  <cols>
    <col min="1" max="1" width="26.26953125" customWidth="1"/>
    <col min="2" max="4" width="24.36328125" customWidth="1"/>
  </cols>
  <sheetData>
    <row r="1" spans="1:4" s="1" customFormat="1" ht="11.5" x14ac:dyDescent="0.25"/>
    <row r="2" spans="1:4" s="1" customFormat="1" ht="11.5" x14ac:dyDescent="0.25"/>
    <row r="3" spans="1:4" s="1" customFormat="1" ht="11.5" x14ac:dyDescent="0.25"/>
    <row r="4" spans="1:4" s="1" customFormat="1" ht="11.5" x14ac:dyDescent="0.25"/>
    <row r="5" spans="1:4" s="1" customFormat="1" ht="11.5" x14ac:dyDescent="0.25"/>
    <row r="6" spans="1:4" s="1" customFormat="1" ht="11.5" x14ac:dyDescent="0.25"/>
    <row r="7" spans="1:4" s="1" customFormat="1" ht="25" x14ac:dyDescent="0.5">
      <c r="A7" s="2" t="s">
        <v>32</v>
      </c>
    </row>
    <row r="9" spans="1:4" s="1" customFormat="1" ht="29.25" customHeight="1" x14ac:dyDescent="0.25">
      <c r="A9" s="3" t="s">
        <v>1</v>
      </c>
      <c r="B9" s="4" t="s">
        <v>207</v>
      </c>
      <c r="C9" s="4" t="s">
        <v>208</v>
      </c>
      <c r="D9" s="4" t="s">
        <v>204</v>
      </c>
    </row>
    <row r="10" spans="1:4" x14ac:dyDescent="0.25">
      <c r="A10" t="s">
        <v>33</v>
      </c>
      <c r="B10" s="5">
        <v>61924223</v>
      </c>
      <c r="C10" s="5">
        <v>66431141.969999999</v>
      </c>
      <c r="D10" s="5">
        <v>58117510.729999997</v>
      </c>
    </row>
    <row r="11" spans="1:4" x14ac:dyDescent="0.25">
      <c r="A11" t="s">
        <v>34</v>
      </c>
      <c r="B11" s="5">
        <v>19361881</v>
      </c>
      <c r="C11" s="5">
        <v>20575519.25</v>
      </c>
      <c r="D11" s="5">
        <v>17378541.25</v>
      </c>
    </row>
    <row r="12" spans="1:4" x14ac:dyDescent="0.25">
      <c r="A12" t="s">
        <v>35</v>
      </c>
      <c r="B12" s="5">
        <v>20547314</v>
      </c>
      <c r="C12" s="5">
        <v>22427215.100000001</v>
      </c>
      <c r="D12" s="5">
        <v>19000095.359999999</v>
      </c>
    </row>
    <row r="13" spans="1:4" x14ac:dyDescent="0.25">
      <c r="A13" t="s">
        <v>36</v>
      </c>
      <c r="B13" s="5">
        <v>98653062</v>
      </c>
      <c r="C13" s="5">
        <v>111172338.77</v>
      </c>
      <c r="D13" s="5">
        <v>104669952.56999999</v>
      </c>
    </row>
    <row r="14" spans="1:4" x14ac:dyDescent="0.25">
      <c r="A14" t="s">
        <v>37</v>
      </c>
      <c r="B14" s="5">
        <v>12747104</v>
      </c>
      <c r="C14" s="5">
        <v>13351265.67</v>
      </c>
      <c r="D14" s="5">
        <v>13453068.550000001</v>
      </c>
    </row>
    <row r="15" spans="1:4" x14ac:dyDescent="0.25">
      <c r="A15" t="s">
        <v>38</v>
      </c>
      <c r="B15" s="5">
        <v>81383230</v>
      </c>
      <c r="C15" s="5">
        <v>97699672.590000004</v>
      </c>
      <c r="D15" s="5">
        <v>98391013.489999995</v>
      </c>
    </row>
    <row r="16" spans="1:4" x14ac:dyDescent="0.25">
      <c r="A16" t="s">
        <v>39</v>
      </c>
      <c r="B16" s="5">
        <v>89668795</v>
      </c>
      <c r="C16" s="5">
        <v>95458695.969999999</v>
      </c>
      <c r="D16" s="5">
        <v>85200825.189999998</v>
      </c>
    </row>
    <row r="17" spans="1:4" x14ac:dyDescent="0.25">
      <c r="A17" t="s">
        <v>40</v>
      </c>
      <c r="B17" s="5">
        <v>61841398</v>
      </c>
      <c r="C17" s="5">
        <v>67686740.939999998</v>
      </c>
      <c r="D17" s="5">
        <v>64046829.509999998</v>
      </c>
    </row>
    <row r="18" spans="1:4" x14ac:dyDescent="0.25">
      <c r="A18" t="s">
        <v>41</v>
      </c>
      <c r="B18" s="5">
        <v>79090142</v>
      </c>
      <c r="C18" s="5">
        <v>81908938.730000004</v>
      </c>
      <c r="D18" s="5">
        <v>72425433.230000004</v>
      </c>
    </row>
    <row r="19" spans="1:4" x14ac:dyDescent="0.25">
      <c r="A19" t="s">
        <v>42</v>
      </c>
      <c r="B19" s="5">
        <v>102078087</v>
      </c>
      <c r="C19" s="5">
        <v>110477847.48</v>
      </c>
      <c r="D19" s="5">
        <v>98192822.719999999</v>
      </c>
    </row>
    <row r="20" spans="1:4" x14ac:dyDescent="0.25">
      <c r="A20" t="s">
        <v>43</v>
      </c>
      <c r="B20" s="5">
        <v>45893591</v>
      </c>
      <c r="C20" s="5">
        <v>48730202.640000001</v>
      </c>
      <c r="D20" s="5">
        <v>43577658.289999999</v>
      </c>
    </row>
    <row r="21" spans="1:4" x14ac:dyDescent="0.25">
      <c r="A21" t="s">
        <v>44</v>
      </c>
      <c r="B21" s="5">
        <v>76040031</v>
      </c>
      <c r="C21" s="5">
        <v>85539408.280000001</v>
      </c>
      <c r="D21" s="5">
        <v>77421307.450000003</v>
      </c>
    </row>
    <row r="22" spans="1:4" x14ac:dyDescent="0.25">
      <c r="A22" t="s">
        <v>45</v>
      </c>
      <c r="B22" s="5">
        <v>85255921</v>
      </c>
      <c r="C22" s="5">
        <v>93125123.730000004</v>
      </c>
      <c r="D22" s="5">
        <v>82748959.150000006</v>
      </c>
    </row>
    <row r="23" spans="1:4" x14ac:dyDescent="0.25">
      <c r="A23" t="s">
        <v>46</v>
      </c>
      <c r="B23" s="5">
        <v>92597696</v>
      </c>
      <c r="C23" s="5">
        <v>95128644.480000004</v>
      </c>
      <c r="D23" s="5">
        <v>84467259.310000002</v>
      </c>
    </row>
    <row r="24" spans="1:4" x14ac:dyDescent="0.25">
      <c r="A24" t="s">
        <v>47</v>
      </c>
      <c r="B24" s="5">
        <v>59476972</v>
      </c>
      <c r="C24" s="5">
        <v>66239310.719999999</v>
      </c>
      <c r="D24" s="5">
        <v>60735137.25</v>
      </c>
    </row>
    <row r="25" spans="1:4" x14ac:dyDescent="0.25">
      <c r="A25" t="s">
        <v>48</v>
      </c>
      <c r="B25" s="5">
        <v>60443905</v>
      </c>
      <c r="C25" s="5">
        <v>63495014.439999998</v>
      </c>
      <c r="D25" s="5">
        <v>58217999.240000002</v>
      </c>
    </row>
    <row r="26" spans="1:4" x14ac:dyDescent="0.25">
      <c r="A26" t="s">
        <v>49</v>
      </c>
      <c r="B26" s="5">
        <v>61426740</v>
      </c>
      <c r="C26" s="5">
        <v>67762071.709999993</v>
      </c>
      <c r="D26" s="5">
        <v>60639465.409999996</v>
      </c>
    </row>
    <row r="27" spans="1:4" x14ac:dyDescent="0.25">
      <c r="A27" t="s">
        <v>50</v>
      </c>
      <c r="B27" s="5">
        <v>75057332</v>
      </c>
      <c r="C27" s="5">
        <v>79795255.579999998</v>
      </c>
      <c r="D27" s="5">
        <v>69491215.219999999</v>
      </c>
    </row>
    <row r="28" spans="1:4" x14ac:dyDescent="0.25">
      <c r="A28" t="s">
        <v>51</v>
      </c>
      <c r="B28" s="5">
        <v>23860574</v>
      </c>
      <c r="C28" s="5">
        <v>26812417.859999999</v>
      </c>
      <c r="D28" s="5">
        <v>24347337.170000002</v>
      </c>
    </row>
    <row r="29" spans="1:4" x14ac:dyDescent="0.25">
      <c r="A29" t="s">
        <v>52</v>
      </c>
      <c r="B29" s="5">
        <v>123731689</v>
      </c>
      <c r="C29" s="5">
        <v>135214941.72</v>
      </c>
      <c r="D29" s="5">
        <v>121110948.14</v>
      </c>
    </row>
    <row r="30" spans="1:4" x14ac:dyDescent="0.25">
      <c r="A30" t="s">
        <v>53</v>
      </c>
      <c r="B30" s="5">
        <v>78361296</v>
      </c>
      <c r="C30" s="5">
        <v>82931736.269999996</v>
      </c>
      <c r="D30" s="5">
        <v>74201061.629999995</v>
      </c>
    </row>
    <row r="31" spans="1:4" x14ac:dyDescent="0.25">
      <c r="A31" t="s">
        <v>54</v>
      </c>
      <c r="B31" s="5">
        <v>67410967</v>
      </c>
      <c r="C31" s="5">
        <v>72771514.469999999</v>
      </c>
      <c r="D31" s="5">
        <v>66984187.439999998</v>
      </c>
    </row>
    <row r="32" spans="1:4" x14ac:dyDescent="0.25">
      <c r="A32" t="s">
        <v>55</v>
      </c>
      <c r="B32" s="5">
        <v>72624848</v>
      </c>
      <c r="C32" s="5">
        <v>80496730.959999993</v>
      </c>
      <c r="D32" s="5">
        <v>74925524.260000005</v>
      </c>
    </row>
    <row r="33" spans="1:4" x14ac:dyDescent="0.25">
      <c r="A33" t="s">
        <v>56</v>
      </c>
      <c r="B33" s="5">
        <v>11542272</v>
      </c>
      <c r="C33" s="5">
        <v>11814413.880000001</v>
      </c>
      <c r="D33" s="5">
        <v>10371760.710000001</v>
      </c>
    </row>
    <row r="34" spans="1:4" x14ac:dyDescent="0.25">
      <c r="A34" t="s">
        <v>57</v>
      </c>
      <c r="B34" s="5">
        <v>34569402</v>
      </c>
      <c r="C34" s="5">
        <v>35895370.780000001</v>
      </c>
      <c r="D34" s="5">
        <v>31145528.670000002</v>
      </c>
    </row>
    <row r="35" spans="1:4" x14ac:dyDescent="0.25">
      <c r="A35" t="s">
        <v>58</v>
      </c>
      <c r="B35" s="5">
        <v>24527391</v>
      </c>
      <c r="C35" s="5">
        <v>26415200.68</v>
      </c>
      <c r="D35" s="5">
        <v>22529561.469999999</v>
      </c>
    </row>
    <row r="36" spans="1:4" x14ac:dyDescent="0.25">
      <c r="A36" t="s">
        <v>59</v>
      </c>
      <c r="B36" s="5">
        <v>56345872</v>
      </c>
      <c r="C36" s="5">
        <v>57977102.390000001</v>
      </c>
      <c r="D36" s="5">
        <v>54775148.93</v>
      </c>
    </row>
    <row r="37" spans="1:4" x14ac:dyDescent="0.25">
      <c r="A37" t="s">
        <v>60</v>
      </c>
      <c r="B37" s="5">
        <v>78260969</v>
      </c>
      <c r="C37" s="5">
        <v>84436696.510000005</v>
      </c>
      <c r="D37" s="5">
        <v>76144619.640000001</v>
      </c>
    </row>
    <row r="38" spans="1:4" x14ac:dyDescent="0.25">
      <c r="A38" t="s">
        <v>61</v>
      </c>
      <c r="B38" s="5">
        <v>55607134</v>
      </c>
      <c r="C38" s="5">
        <v>60757743.280000001</v>
      </c>
      <c r="D38" s="5">
        <v>57199692.670000002</v>
      </c>
    </row>
    <row r="39" spans="1:4" x14ac:dyDescent="0.25">
      <c r="A39" t="s">
        <v>62</v>
      </c>
      <c r="B39" s="5">
        <v>36386819</v>
      </c>
      <c r="C39" s="5">
        <v>37649552.829999998</v>
      </c>
      <c r="D39" s="5">
        <v>34064027.840000004</v>
      </c>
    </row>
    <row r="40" spans="1:4" x14ac:dyDescent="0.25">
      <c r="A40" t="s">
        <v>63</v>
      </c>
      <c r="B40" s="5">
        <v>31329464</v>
      </c>
      <c r="C40" s="5">
        <v>34363316.490000002</v>
      </c>
      <c r="D40" s="5">
        <v>31346707.75</v>
      </c>
    </row>
    <row r="41" spans="1:4" x14ac:dyDescent="0.25">
      <c r="B41" s="5"/>
      <c r="C41" s="5"/>
      <c r="D41" s="5"/>
    </row>
    <row r="42" spans="1:4" x14ac:dyDescent="0.25">
      <c r="B42" s="5"/>
      <c r="C42" s="5"/>
      <c r="D42" s="5"/>
    </row>
    <row r="43" spans="1:4" x14ac:dyDescent="0.25">
      <c r="B43" s="5"/>
      <c r="C43" s="5"/>
      <c r="D43" s="5"/>
    </row>
    <row r="44" spans="1:4" x14ac:dyDescent="0.25">
      <c r="B44" s="5"/>
      <c r="C44" s="5"/>
      <c r="D44" s="5"/>
    </row>
    <row r="45" spans="1:4" x14ac:dyDescent="0.25">
      <c r="B45" s="5"/>
      <c r="C45" s="5"/>
      <c r="D45" s="5"/>
    </row>
    <row r="46" spans="1:4" x14ac:dyDescent="0.25">
      <c r="B46" s="5"/>
      <c r="C46" s="5"/>
      <c r="D46" s="5"/>
    </row>
    <row r="47" spans="1:4" x14ac:dyDescent="0.25">
      <c r="B47" s="5"/>
      <c r="C47" s="5"/>
      <c r="D47" s="5"/>
    </row>
    <row r="48" spans="1:4" x14ac:dyDescent="0.25">
      <c r="B48" s="5"/>
      <c r="C48" s="5"/>
      <c r="D48" s="5"/>
    </row>
    <row r="49" spans="2:4" x14ac:dyDescent="0.25">
      <c r="B49" s="5"/>
      <c r="C49" s="5"/>
      <c r="D49" s="5"/>
    </row>
    <row r="50" spans="2:4" x14ac:dyDescent="0.25">
      <c r="B50" s="5"/>
      <c r="C50" s="5"/>
      <c r="D50" s="5"/>
    </row>
    <row r="51" spans="2:4" x14ac:dyDescent="0.25">
      <c r="B51" s="5"/>
      <c r="C51" s="5"/>
      <c r="D51" s="5"/>
    </row>
    <row r="52" spans="2:4" x14ac:dyDescent="0.25">
      <c r="B52" s="5"/>
      <c r="C52" s="5"/>
      <c r="D52" s="5"/>
    </row>
    <row r="53" spans="2:4" x14ac:dyDescent="0.25">
      <c r="B53" s="5"/>
      <c r="C53" s="5"/>
      <c r="D53" s="5"/>
    </row>
    <row r="54" spans="2:4" x14ac:dyDescent="0.25">
      <c r="B54" s="5"/>
      <c r="C54" s="5"/>
      <c r="D54" s="5"/>
    </row>
    <row r="55" spans="2:4" x14ac:dyDescent="0.25">
      <c r="B55" s="5"/>
      <c r="C55" s="5"/>
      <c r="D55" s="5"/>
    </row>
    <row r="56" spans="2:4" x14ac:dyDescent="0.25">
      <c r="B56" s="5"/>
      <c r="C56" s="5"/>
      <c r="D56" s="5"/>
    </row>
    <row r="57" spans="2:4" x14ac:dyDescent="0.25">
      <c r="B57" s="5"/>
      <c r="C57" s="5"/>
      <c r="D57" s="5"/>
    </row>
    <row r="58" spans="2:4" x14ac:dyDescent="0.25">
      <c r="B58" s="5"/>
      <c r="C58" s="5"/>
      <c r="D58" s="5"/>
    </row>
    <row r="59" spans="2:4" x14ac:dyDescent="0.25">
      <c r="B59" s="5"/>
      <c r="C59" s="5"/>
      <c r="D59" s="5"/>
    </row>
    <row r="60" spans="2:4" x14ac:dyDescent="0.25">
      <c r="B60" s="5"/>
      <c r="C60" s="5"/>
      <c r="D60" s="5"/>
    </row>
    <row r="61" spans="2:4" x14ac:dyDescent="0.25">
      <c r="B61" s="5"/>
      <c r="C61" s="5"/>
      <c r="D61" s="5"/>
    </row>
    <row r="62" spans="2:4" x14ac:dyDescent="0.25">
      <c r="B62" s="5"/>
      <c r="C62" s="5"/>
      <c r="D62" s="5"/>
    </row>
    <row r="63" spans="2:4" x14ac:dyDescent="0.25">
      <c r="B63" s="5"/>
      <c r="C63" s="5"/>
      <c r="D63" s="5"/>
    </row>
    <row r="64" spans="2:4" x14ac:dyDescent="0.25">
      <c r="B64" s="5"/>
      <c r="C64" s="5"/>
      <c r="D64" s="5"/>
    </row>
    <row r="65" spans="2:5" x14ac:dyDescent="0.25">
      <c r="B65" s="5"/>
      <c r="C65" s="5"/>
      <c r="D65" s="5"/>
    </row>
    <row r="66" spans="2:5" x14ac:dyDescent="0.25">
      <c r="B66" s="5"/>
      <c r="C66" s="5"/>
      <c r="D66" s="5"/>
    </row>
    <row r="68" spans="2:5" ht="13" thickBot="1" x14ac:dyDescent="0.3">
      <c r="B68" s="12">
        <f>SUM(B10:B67)</f>
        <v>1878046121</v>
      </c>
      <c r="C68" s="12">
        <f>SUM(C10:C67)</f>
        <v>2034541146.1700001</v>
      </c>
      <c r="D68" s="12">
        <f>SUM(D10:D67)-D39</f>
        <v>1813257172.4000006</v>
      </c>
      <c r="E68" s="13"/>
    </row>
    <row r="69" spans="2:5" ht="13" thickTop="1" x14ac:dyDescent="0.25"/>
  </sheetData>
  <sortState xmlns:xlrd2="http://schemas.microsoft.com/office/spreadsheetml/2017/richdata2" ref="A13:D72">
    <sortCondition ref="A13:A72"/>
  </sortState>
  <pageMargins left="0.75" right="0.75" top="1" bottom="1" header="0.5" footer="0.5"/>
  <pageSetup paperSize="9" orientation="portrait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130"/>
  <sheetViews>
    <sheetView workbookViewId="0">
      <selection activeCell="J2" sqref="J2"/>
    </sheetView>
  </sheetViews>
  <sheetFormatPr defaultRowHeight="12.5" x14ac:dyDescent="0.25"/>
  <cols>
    <col min="1" max="1" width="42" customWidth="1"/>
    <col min="2" max="9" width="16.7265625" bestFit="1" customWidth="1"/>
  </cols>
  <sheetData>
    <row r="1" spans="1:9" s="1" customFormat="1" ht="11.5" x14ac:dyDescent="0.25"/>
    <row r="2" spans="1:9" s="1" customFormat="1" ht="11.5" x14ac:dyDescent="0.25"/>
    <row r="3" spans="1:9" s="1" customFormat="1" ht="11.5" x14ac:dyDescent="0.25"/>
    <row r="4" spans="1:9" s="1" customFormat="1" ht="11.5" x14ac:dyDescent="0.25"/>
    <row r="5" spans="1:9" s="1" customFormat="1" ht="11.5" x14ac:dyDescent="0.25"/>
    <row r="6" spans="1:9" s="1" customFormat="1" ht="11.5" x14ac:dyDescent="0.25"/>
    <row r="7" spans="1:9" s="1" customFormat="1" ht="25" x14ac:dyDescent="0.5">
      <c r="A7" s="2" t="s">
        <v>64</v>
      </c>
    </row>
    <row r="9" spans="1:9" s="1" customFormat="1" ht="29.25" customHeight="1" x14ac:dyDescent="0.25">
      <c r="A9" s="3" t="s">
        <v>1</v>
      </c>
      <c r="B9" s="4" t="s">
        <v>209</v>
      </c>
      <c r="C9" s="4" t="s">
        <v>210</v>
      </c>
      <c r="D9" s="4" t="s">
        <v>211</v>
      </c>
      <c r="E9" s="4" t="s">
        <v>212</v>
      </c>
      <c r="F9" s="4" t="s">
        <v>213</v>
      </c>
      <c r="G9" s="4" t="s">
        <v>214</v>
      </c>
      <c r="H9" s="4" t="s">
        <v>215</v>
      </c>
      <c r="I9" s="4" t="s">
        <v>216</v>
      </c>
    </row>
    <row r="10" spans="1:9" x14ac:dyDescent="0.25">
      <c r="A10" t="s">
        <v>221</v>
      </c>
      <c r="B10" s="14">
        <v>13131557</v>
      </c>
      <c r="C10" s="14">
        <v>30647297</v>
      </c>
      <c r="D10" s="14">
        <v>34431165</v>
      </c>
      <c r="E10" s="14">
        <v>39953629</v>
      </c>
      <c r="F10" s="14">
        <v>39447301.700000003</v>
      </c>
      <c r="G10" s="14">
        <v>41970614.399999999</v>
      </c>
      <c r="H10" s="14">
        <v>49385940</v>
      </c>
      <c r="I10" s="14">
        <v>55937541.259999998</v>
      </c>
    </row>
    <row r="11" spans="1:9" x14ac:dyDescent="0.25">
      <c r="A11" t="s">
        <v>222</v>
      </c>
      <c r="B11" s="14">
        <v>2312924</v>
      </c>
      <c r="C11" s="14">
        <v>14709957</v>
      </c>
      <c r="D11" s="14">
        <v>16660063</v>
      </c>
      <c r="E11" s="14">
        <v>17731396</v>
      </c>
      <c r="F11" s="14">
        <v>17297113.280000001</v>
      </c>
      <c r="G11" s="14">
        <v>15515215.220000001</v>
      </c>
      <c r="H11" s="14">
        <v>16652723</v>
      </c>
      <c r="I11" s="14">
        <v>17893870.829999998</v>
      </c>
    </row>
    <row r="12" spans="1:9" x14ac:dyDescent="0.25">
      <c r="A12" t="s">
        <v>223</v>
      </c>
      <c r="B12" s="14">
        <v>1576219</v>
      </c>
      <c r="C12" s="14">
        <v>3839116</v>
      </c>
      <c r="D12" s="14">
        <v>9530783</v>
      </c>
      <c r="E12" s="14">
        <v>13497233</v>
      </c>
      <c r="F12" s="14">
        <v>14323490.529999999</v>
      </c>
      <c r="G12" s="14">
        <v>14483190.960000001</v>
      </c>
      <c r="H12" s="14">
        <v>16355201</v>
      </c>
      <c r="I12" s="14">
        <v>18508548.120000001</v>
      </c>
    </row>
    <row r="13" spans="1:9" x14ac:dyDescent="0.25">
      <c r="A13" t="s">
        <v>224</v>
      </c>
      <c r="B13" s="14">
        <v>8181417</v>
      </c>
      <c r="C13" s="14">
        <v>24558897</v>
      </c>
      <c r="D13" s="14">
        <v>34128302</v>
      </c>
      <c r="E13" s="14">
        <v>43236718</v>
      </c>
      <c r="F13" s="14">
        <v>51286585.850000001</v>
      </c>
      <c r="G13" s="14">
        <v>61133973.5</v>
      </c>
      <c r="H13" s="14">
        <v>75601792</v>
      </c>
      <c r="I13" s="14">
        <v>86486583.519999996</v>
      </c>
    </row>
    <row r="14" spans="1:9" x14ac:dyDescent="0.25">
      <c r="A14" t="s">
        <v>242</v>
      </c>
      <c r="B14" s="14">
        <v>0</v>
      </c>
      <c r="C14" s="14">
        <v>720005</v>
      </c>
      <c r="D14" s="14">
        <v>2285843</v>
      </c>
      <c r="E14" s="14">
        <v>4217888</v>
      </c>
      <c r="F14" s="14">
        <v>6232580.4699999997</v>
      </c>
      <c r="G14" s="14">
        <v>7455894.8200000003</v>
      </c>
      <c r="H14" s="14">
        <v>8721775</v>
      </c>
      <c r="I14" s="14">
        <v>10389987.6</v>
      </c>
    </row>
    <row r="15" spans="1:9" x14ac:dyDescent="0.25">
      <c r="A15" t="s">
        <v>225</v>
      </c>
      <c r="B15" s="14">
        <v>4999231</v>
      </c>
      <c r="C15" s="14">
        <v>20642943</v>
      </c>
      <c r="D15" s="14">
        <v>30169844</v>
      </c>
      <c r="E15" s="14">
        <v>39754518</v>
      </c>
      <c r="F15" s="14">
        <v>48826574.700000003</v>
      </c>
      <c r="G15" s="14">
        <v>60284262.200000003</v>
      </c>
      <c r="H15" s="14">
        <v>71245313</v>
      </c>
      <c r="I15" s="14">
        <v>79227439.569999993</v>
      </c>
    </row>
    <row r="16" spans="1:9" x14ac:dyDescent="0.25">
      <c r="A16" t="s">
        <v>226</v>
      </c>
      <c r="B16" s="14">
        <v>10542293</v>
      </c>
      <c r="C16" s="14">
        <v>27757232</v>
      </c>
      <c r="D16" s="14">
        <v>33838336</v>
      </c>
      <c r="E16" s="14">
        <v>45516617</v>
      </c>
      <c r="F16" s="14">
        <v>58351106.649999999</v>
      </c>
      <c r="G16" s="14">
        <v>68229914.760000005</v>
      </c>
      <c r="H16" s="14">
        <v>78625940</v>
      </c>
      <c r="I16" s="14">
        <v>84505743.349999994</v>
      </c>
    </row>
    <row r="17" spans="1:9" x14ac:dyDescent="0.25">
      <c r="A17" t="s">
        <v>227</v>
      </c>
      <c r="B17" s="14">
        <v>11643733</v>
      </c>
      <c r="C17" s="14">
        <v>23270203</v>
      </c>
      <c r="D17" s="14">
        <v>30331089</v>
      </c>
      <c r="E17" s="14">
        <v>34407771</v>
      </c>
      <c r="F17" s="14">
        <v>37406702.200000003</v>
      </c>
      <c r="G17" s="14">
        <v>41417535.700000003</v>
      </c>
      <c r="H17" s="14">
        <v>48376545</v>
      </c>
      <c r="I17" s="14">
        <v>55324841.18</v>
      </c>
    </row>
    <row r="18" spans="1:9" x14ac:dyDescent="0.25">
      <c r="A18" t="s">
        <v>228</v>
      </c>
      <c r="B18" s="14">
        <v>9170862</v>
      </c>
      <c r="C18" s="14">
        <v>22490657</v>
      </c>
      <c r="D18" s="14">
        <v>32528528</v>
      </c>
      <c r="E18" s="14">
        <v>38846260</v>
      </c>
      <c r="F18" s="14">
        <v>49239241.450000003</v>
      </c>
      <c r="G18" s="14">
        <v>60588279.759999998</v>
      </c>
      <c r="H18" s="14">
        <v>70462734</v>
      </c>
      <c r="I18" s="14">
        <v>78409748.540000007</v>
      </c>
    </row>
    <row r="19" spans="1:9" x14ac:dyDescent="0.25">
      <c r="A19" t="s">
        <v>229</v>
      </c>
      <c r="B19" s="14">
        <v>13631707</v>
      </c>
      <c r="C19" s="14">
        <v>35900348</v>
      </c>
      <c r="D19" s="14">
        <v>48128036</v>
      </c>
      <c r="E19" s="14">
        <v>61128571</v>
      </c>
      <c r="F19" s="14">
        <v>65662018.5</v>
      </c>
      <c r="G19" s="14">
        <v>76404074</v>
      </c>
      <c r="H19" s="14">
        <v>85590514</v>
      </c>
      <c r="I19" s="14">
        <v>93127587.409999996</v>
      </c>
    </row>
    <row r="20" spans="1:9" x14ac:dyDescent="0.25">
      <c r="A20" t="s">
        <v>230</v>
      </c>
      <c r="B20" s="14">
        <v>5319708</v>
      </c>
      <c r="C20" s="14">
        <v>12778842</v>
      </c>
      <c r="D20" s="14">
        <v>14035451</v>
      </c>
      <c r="E20" s="14">
        <v>19162839</v>
      </c>
      <c r="F20" s="14">
        <v>23942501.800000001</v>
      </c>
      <c r="G20" s="14">
        <v>28469244.600000001</v>
      </c>
      <c r="H20" s="14">
        <v>34983140</v>
      </c>
      <c r="I20" s="14">
        <v>40913559.799999997</v>
      </c>
    </row>
    <row r="21" spans="1:9" x14ac:dyDescent="0.25">
      <c r="A21" t="s">
        <v>231</v>
      </c>
      <c r="B21" s="14">
        <v>2125911</v>
      </c>
      <c r="C21" s="14">
        <v>9519799</v>
      </c>
      <c r="D21" s="14">
        <v>21179362</v>
      </c>
      <c r="E21" s="14">
        <v>31090524</v>
      </c>
      <c r="F21" s="14">
        <v>38649188.149999999</v>
      </c>
      <c r="G21" s="14">
        <v>47618256.490000002</v>
      </c>
      <c r="H21" s="14">
        <v>57864650</v>
      </c>
      <c r="I21" s="14">
        <v>66556065.219999999</v>
      </c>
    </row>
    <row r="22" spans="1:9" x14ac:dyDescent="0.25">
      <c r="A22" t="s">
        <v>232</v>
      </c>
      <c r="B22" s="14">
        <v>12074062</v>
      </c>
      <c r="C22" s="14">
        <v>21593348</v>
      </c>
      <c r="D22" s="14">
        <v>28488967</v>
      </c>
      <c r="E22" s="14">
        <v>38851152</v>
      </c>
      <c r="F22" s="14">
        <v>48405453.799999997</v>
      </c>
      <c r="G22" s="14">
        <v>59011018</v>
      </c>
      <c r="H22" s="14">
        <v>70086213</v>
      </c>
      <c r="I22" s="14">
        <v>79675449.129999995</v>
      </c>
    </row>
    <row r="23" spans="1:9" x14ac:dyDescent="0.25">
      <c r="A23" t="s">
        <v>233</v>
      </c>
      <c r="B23" s="14">
        <v>12369647</v>
      </c>
      <c r="C23" s="14">
        <v>36962407</v>
      </c>
      <c r="D23" s="14">
        <v>43738445</v>
      </c>
      <c r="E23" s="14">
        <v>51433420</v>
      </c>
      <c r="F23" s="14">
        <v>57027589</v>
      </c>
      <c r="G23" s="14">
        <v>65911416.380000003</v>
      </c>
      <c r="H23" s="14">
        <v>77477121</v>
      </c>
      <c r="I23" s="14">
        <v>85393825</v>
      </c>
    </row>
    <row r="24" spans="1:9" x14ac:dyDescent="0.25">
      <c r="A24" t="s">
        <v>234</v>
      </c>
      <c r="B24" s="14">
        <v>5185290</v>
      </c>
      <c r="C24" s="14">
        <v>16012026</v>
      </c>
      <c r="D24" s="14">
        <v>23977577</v>
      </c>
      <c r="E24" s="14">
        <v>28707774</v>
      </c>
      <c r="F24" s="14">
        <v>34156839.700000003</v>
      </c>
      <c r="G24" s="14">
        <v>36954309</v>
      </c>
      <c r="H24" s="14">
        <v>44528983</v>
      </c>
      <c r="I24" s="14">
        <v>51962965.25</v>
      </c>
    </row>
    <row r="25" spans="1:9" x14ac:dyDescent="0.25">
      <c r="A25" t="s">
        <v>235</v>
      </c>
      <c r="B25" s="14">
        <v>12892936</v>
      </c>
      <c r="C25" s="14">
        <v>24903196</v>
      </c>
      <c r="D25" s="14">
        <v>33133783</v>
      </c>
      <c r="E25" s="14">
        <v>38663951</v>
      </c>
      <c r="F25" s="14">
        <v>43945745.079999998</v>
      </c>
      <c r="G25" s="14">
        <v>48435952.710000001</v>
      </c>
      <c r="H25" s="14">
        <v>53254055</v>
      </c>
      <c r="I25" s="14">
        <v>56229765.969999999</v>
      </c>
    </row>
    <row r="26" spans="1:9" x14ac:dyDescent="0.25">
      <c r="A26" t="s">
        <v>236</v>
      </c>
      <c r="B26" s="14">
        <v>8882281</v>
      </c>
      <c r="C26" s="14">
        <v>18219107</v>
      </c>
      <c r="D26" s="14">
        <v>23369404</v>
      </c>
      <c r="E26" s="14">
        <v>27387967</v>
      </c>
      <c r="F26" s="14">
        <v>29972491.5</v>
      </c>
      <c r="G26" s="14">
        <v>36273354.799999997</v>
      </c>
      <c r="H26" s="14">
        <v>45184406</v>
      </c>
      <c r="I26" s="14">
        <v>52775351.340000004</v>
      </c>
    </row>
    <row r="27" spans="1:9" x14ac:dyDescent="0.25">
      <c r="A27" t="s">
        <v>237</v>
      </c>
      <c r="B27" s="14">
        <v>17521098</v>
      </c>
      <c r="C27" s="14">
        <v>44459769</v>
      </c>
      <c r="D27" s="14">
        <v>51379851</v>
      </c>
      <c r="E27" s="14">
        <v>60873049</v>
      </c>
      <c r="F27" s="14">
        <v>62011793.859999999</v>
      </c>
      <c r="G27" s="14">
        <v>61136690.539999999</v>
      </c>
      <c r="H27" s="14">
        <v>66366249</v>
      </c>
      <c r="I27" s="14">
        <v>71529017.140000001</v>
      </c>
    </row>
    <row r="28" spans="1:9" x14ac:dyDescent="0.25">
      <c r="A28" t="s">
        <v>51</v>
      </c>
      <c r="B28" s="14">
        <v>348087</v>
      </c>
      <c r="C28" s="14">
        <v>3236515</v>
      </c>
      <c r="D28" s="14">
        <v>6816113</v>
      </c>
      <c r="E28" s="14">
        <v>10792060</v>
      </c>
      <c r="F28" s="14">
        <v>13624057.199999999</v>
      </c>
      <c r="G28" s="14">
        <v>15672151.5</v>
      </c>
      <c r="H28" s="14">
        <v>19484600</v>
      </c>
      <c r="I28" s="14">
        <v>22039453.84</v>
      </c>
    </row>
    <row r="29" spans="1:9" x14ac:dyDescent="0.25">
      <c r="A29" t="s">
        <v>238</v>
      </c>
      <c r="B29" s="14">
        <v>15882691</v>
      </c>
      <c r="C29" s="14">
        <v>32206956</v>
      </c>
      <c r="D29" s="14">
        <v>40134041</v>
      </c>
      <c r="E29" s="14">
        <v>54078444</v>
      </c>
      <c r="F29" s="14">
        <v>63817631.560000002</v>
      </c>
      <c r="G29" s="14">
        <v>73234749.120000005</v>
      </c>
      <c r="H29" s="14">
        <v>97362804</v>
      </c>
      <c r="I29" s="14">
        <v>114825910.23</v>
      </c>
    </row>
    <row r="30" spans="1:9" x14ac:dyDescent="0.25">
      <c r="A30" t="s">
        <v>53</v>
      </c>
      <c r="B30" s="14">
        <v>19791070</v>
      </c>
      <c r="C30" s="14">
        <v>34477592</v>
      </c>
      <c r="D30" s="14">
        <v>35731092</v>
      </c>
      <c r="E30" s="14">
        <v>43051155</v>
      </c>
      <c r="F30" s="14">
        <v>49772358.270000003</v>
      </c>
      <c r="G30" s="14">
        <v>57710226.829999998</v>
      </c>
      <c r="H30" s="14">
        <v>67467651</v>
      </c>
      <c r="I30" s="14">
        <v>73117845.530000001</v>
      </c>
    </row>
    <row r="31" spans="1:9" x14ac:dyDescent="0.25">
      <c r="A31" t="s">
        <v>54</v>
      </c>
      <c r="B31" s="14">
        <v>11356</v>
      </c>
      <c r="C31" s="14">
        <v>8275762</v>
      </c>
      <c r="D31" s="14">
        <v>20914613</v>
      </c>
      <c r="E31" s="14">
        <v>33416371</v>
      </c>
      <c r="F31" s="14">
        <v>43579250.579999998</v>
      </c>
      <c r="G31" s="14">
        <v>48486200.759999998</v>
      </c>
      <c r="H31" s="14">
        <v>55442642</v>
      </c>
      <c r="I31" s="14">
        <v>63128708.689999998</v>
      </c>
    </row>
    <row r="32" spans="1:9" x14ac:dyDescent="0.25">
      <c r="A32" t="s">
        <v>55</v>
      </c>
      <c r="B32" s="14">
        <v>6209944</v>
      </c>
      <c r="C32" s="14">
        <v>17803849</v>
      </c>
      <c r="D32" s="14">
        <v>27191977</v>
      </c>
      <c r="E32" s="14">
        <v>36254723</v>
      </c>
      <c r="F32" s="14">
        <v>42073080.659999996</v>
      </c>
      <c r="G32" s="14">
        <v>47766869.950000003</v>
      </c>
      <c r="H32" s="14">
        <v>57560132</v>
      </c>
      <c r="I32" s="14">
        <v>65230418.909999996</v>
      </c>
    </row>
    <row r="33" spans="1:9" x14ac:dyDescent="0.25">
      <c r="A33" t="s">
        <v>56</v>
      </c>
      <c r="B33" s="14">
        <v>0</v>
      </c>
      <c r="C33" s="14">
        <v>505280</v>
      </c>
      <c r="D33" s="14">
        <v>1984587</v>
      </c>
      <c r="E33" s="14">
        <v>2488418</v>
      </c>
      <c r="F33" s="14">
        <v>3289324.92</v>
      </c>
      <c r="G33" s="14">
        <v>7435444.0999999996</v>
      </c>
      <c r="H33" s="14">
        <v>9318638</v>
      </c>
      <c r="I33" s="14">
        <v>11254335.74</v>
      </c>
    </row>
    <row r="34" spans="1:9" x14ac:dyDescent="0.25">
      <c r="A34" t="s">
        <v>57</v>
      </c>
      <c r="B34" s="14">
        <v>789096</v>
      </c>
      <c r="C34" s="14">
        <v>6259110</v>
      </c>
      <c r="D34" s="14">
        <v>10041080</v>
      </c>
      <c r="E34" s="14">
        <v>14469874</v>
      </c>
      <c r="F34" s="14">
        <v>17784621.899999999</v>
      </c>
      <c r="G34" s="14">
        <v>22189541.300000001</v>
      </c>
      <c r="H34" s="14">
        <v>27461682</v>
      </c>
      <c r="I34" s="14">
        <v>30369624.93</v>
      </c>
    </row>
    <row r="35" spans="1:9" x14ac:dyDescent="0.25">
      <c r="A35" t="s">
        <v>239</v>
      </c>
      <c r="B35" s="14">
        <v>1030845</v>
      </c>
      <c r="C35" s="14">
        <v>4233094</v>
      </c>
      <c r="D35" s="14">
        <v>8132171</v>
      </c>
      <c r="E35" s="14">
        <v>14884536</v>
      </c>
      <c r="F35" s="14">
        <v>16614107.75</v>
      </c>
      <c r="G35" s="14">
        <v>18918503.800000001</v>
      </c>
      <c r="H35" s="14">
        <v>20677806</v>
      </c>
      <c r="I35" s="14">
        <v>22588810.34</v>
      </c>
    </row>
    <row r="36" spans="1:9" x14ac:dyDescent="0.25">
      <c r="A36" t="s">
        <v>240</v>
      </c>
      <c r="B36" s="14">
        <v>8888790</v>
      </c>
      <c r="C36" s="14">
        <v>22152420</v>
      </c>
      <c r="D36" s="14">
        <v>24974921</v>
      </c>
      <c r="E36" s="14">
        <v>34408350</v>
      </c>
      <c r="F36" s="14">
        <v>42147801.899999999</v>
      </c>
      <c r="G36" s="14">
        <v>47314721.100000001</v>
      </c>
      <c r="H36" s="14">
        <v>52623629</v>
      </c>
      <c r="I36" s="14">
        <v>54151442.460000001</v>
      </c>
    </row>
    <row r="37" spans="1:9" x14ac:dyDescent="0.25">
      <c r="A37" t="s">
        <v>167</v>
      </c>
      <c r="B37" s="14">
        <v>1703209</v>
      </c>
      <c r="C37" s="14">
        <v>12857992</v>
      </c>
      <c r="D37" s="14">
        <v>23299598</v>
      </c>
      <c r="E37" s="14">
        <v>32321486</v>
      </c>
      <c r="F37" s="14">
        <v>45336643.869999997</v>
      </c>
      <c r="G37" s="14">
        <v>53923990.5</v>
      </c>
      <c r="H37" s="14">
        <v>64888765</v>
      </c>
      <c r="I37" s="14">
        <v>71557259.5</v>
      </c>
    </row>
    <row r="38" spans="1:9" x14ac:dyDescent="0.25">
      <c r="A38" t="s">
        <v>241</v>
      </c>
      <c r="B38" s="14">
        <v>1141992</v>
      </c>
      <c r="C38" s="14">
        <v>11029434</v>
      </c>
      <c r="D38" s="14">
        <v>18666187</v>
      </c>
      <c r="E38" s="14">
        <v>26975073</v>
      </c>
      <c r="F38" s="14">
        <v>32745484.600000001</v>
      </c>
      <c r="G38" s="14">
        <v>38055507.799999997</v>
      </c>
      <c r="H38" s="14">
        <v>44297089</v>
      </c>
      <c r="I38" s="14">
        <v>49192195.210000001</v>
      </c>
    </row>
    <row r="39" spans="1:9" x14ac:dyDescent="0.25">
      <c r="A39" t="s">
        <v>62</v>
      </c>
      <c r="B39" s="14">
        <v>1815792</v>
      </c>
      <c r="C39" s="14">
        <v>2714594</v>
      </c>
      <c r="D39" s="14">
        <v>5277503</v>
      </c>
      <c r="E39" s="14">
        <v>10623605</v>
      </c>
      <c r="F39" s="14">
        <v>16596508.26</v>
      </c>
      <c r="G39" s="14">
        <v>24021747.879999999</v>
      </c>
      <c r="H39" s="14">
        <v>29728048</v>
      </c>
      <c r="I39" s="14">
        <v>33125992.280000001</v>
      </c>
    </row>
    <row r="40" spans="1:9" ht="13" thickBot="1" x14ac:dyDescent="0.3">
      <c r="A40" t="s">
        <v>63</v>
      </c>
      <c r="B40" s="14">
        <v>2146003</v>
      </c>
      <c r="C40" s="14">
        <v>6693949</v>
      </c>
      <c r="D40" s="14">
        <v>11025613</v>
      </c>
      <c r="E40" s="14">
        <v>15607401</v>
      </c>
      <c r="F40" s="14">
        <v>17722819.309999999</v>
      </c>
      <c r="G40" s="14">
        <v>20685119.09</v>
      </c>
      <c r="H40" s="14">
        <v>25871438</v>
      </c>
      <c r="I40" s="14">
        <v>29161097.329999998</v>
      </c>
    </row>
    <row r="41" spans="1:9" ht="13.5" thickBot="1" x14ac:dyDescent="0.35">
      <c r="A41" s="15" t="s">
        <v>65</v>
      </c>
      <c r="B41" s="16">
        <f>SUM(B10:B40)</f>
        <v>211319751</v>
      </c>
      <c r="C41" s="16">
        <f>SUM(C10:C40)</f>
        <v>551431696</v>
      </c>
      <c r="D41" s="16">
        <f t="shared" ref="D41:H41" si="0">SUM(D10:D40)</f>
        <v>745524325</v>
      </c>
      <c r="E41" s="16">
        <f t="shared" si="0"/>
        <v>963832773</v>
      </c>
      <c r="F41" s="16">
        <f t="shared" si="0"/>
        <v>1131288009</v>
      </c>
      <c r="G41" s="16">
        <f t="shared" si="0"/>
        <v>1306707971.5699997</v>
      </c>
      <c r="H41" s="16">
        <f t="shared" si="0"/>
        <v>1542948218</v>
      </c>
      <c r="I41" s="16">
        <f>SUM(I10:I40)</f>
        <v>1724590985.22</v>
      </c>
    </row>
    <row r="43" spans="1:9" ht="13" x14ac:dyDescent="0.3">
      <c r="A43" s="9" t="s">
        <v>66</v>
      </c>
    </row>
    <row r="44" spans="1:9" x14ac:dyDescent="0.25">
      <c r="A44" t="s">
        <v>12</v>
      </c>
      <c r="B44" s="14">
        <v>11089166</v>
      </c>
      <c r="C44" s="14">
        <v>29345104</v>
      </c>
      <c r="D44" s="14">
        <v>44919644</v>
      </c>
      <c r="E44" s="14">
        <v>55860980</v>
      </c>
      <c r="F44" s="14">
        <v>65384982.450000003</v>
      </c>
      <c r="G44" s="14">
        <v>73573653.090000004</v>
      </c>
      <c r="H44" s="14">
        <v>84921326</v>
      </c>
      <c r="I44" s="14">
        <v>93485430.370000005</v>
      </c>
    </row>
    <row r="45" spans="1:9" x14ac:dyDescent="0.25">
      <c r="A45" t="s">
        <v>13</v>
      </c>
      <c r="B45" s="14">
        <v>223949</v>
      </c>
      <c r="C45" s="14">
        <v>1415931</v>
      </c>
      <c r="D45" s="14">
        <v>2437949</v>
      </c>
      <c r="E45" s="14">
        <v>3641070</v>
      </c>
      <c r="F45" s="14">
        <v>4450146.9000000004</v>
      </c>
      <c r="G45" s="14">
        <v>5097742.8</v>
      </c>
      <c r="H45" s="14">
        <v>5596655</v>
      </c>
      <c r="I45" s="14">
        <v>5710111.5300000003</v>
      </c>
    </row>
    <row r="46" spans="1:9" x14ac:dyDescent="0.25">
      <c r="A46" t="s">
        <v>67</v>
      </c>
      <c r="B46" s="14">
        <v>334467</v>
      </c>
      <c r="C46" s="14">
        <v>1544991</v>
      </c>
      <c r="D46" s="14">
        <v>3062382</v>
      </c>
      <c r="E46" s="14">
        <v>4299106</v>
      </c>
      <c r="F46" s="14">
        <v>4924730.46</v>
      </c>
      <c r="G46" s="14">
        <v>5458618.0999999996</v>
      </c>
      <c r="H46" s="14">
        <v>5450712</v>
      </c>
      <c r="I46" s="14">
        <v>5596056</v>
      </c>
    </row>
    <row r="47" spans="1:9" x14ac:dyDescent="0.25">
      <c r="A47" t="s">
        <v>68</v>
      </c>
    </row>
    <row r="48" spans="1:9" x14ac:dyDescent="0.25">
      <c r="A48" t="s">
        <v>69</v>
      </c>
    </row>
    <row r="49" spans="1:9" ht="13" thickBot="1" x14ac:dyDescent="0.3">
      <c r="A49" t="s">
        <v>70</v>
      </c>
    </row>
    <row r="50" spans="1:9" ht="13.5" thickBot="1" x14ac:dyDescent="0.35">
      <c r="A50" s="15" t="s">
        <v>71</v>
      </c>
      <c r="B50" s="16">
        <f t="shared" ref="B50:I50" si="1">SUM(B44:B49)</f>
        <v>11647582</v>
      </c>
      <c r="C50" s="16">
        <f t="shared" si="1"/>
        <v>32306026</v>
      </c>
      <c r="D50" s="16">
        <f t="shared" si="1"/>
        <v>50419975</v>
      </c>
      <c r="E50" s="16">
        <f t="shared" si="1"/>
        <v>63801156</v>
      </c>
      <c r="F50" s="16">
        <f t="shared" si="1"/>
        <v>74759859.810000002</v>
      </c>
      <c r="G50" s="16">
        <f t="shared" si="1"/>
        <v>84130013.989999995</v>
      </c>
      <c r="H50" s="16">
        <f t="shared" si="1"/>
        <v>95968693</v>
      </c>
      <c r="I50" s="16">
        <f t="shared" si="1"/>
        <v>104791597.90000001</v>
      </c>
    </row>
    <row r="52" spans="1:9" ht="13" x14ac:dyDescent="0.3">
      <c r="A52" s="9" t="s">
        <v>72</v>
      </c>
    </row>
    <row r="53" spans="1:9" x14ac:dyDescent="0.25">
      <c r="A53" t="s">
        <v>73</v>
      </c>
      <c r="B53" s="14">
        <v>8886363</v>
      </c>
      <c r="C53" s="14">
        <v>17881126</v>
      </c>
      <c r="D53" s="14">
        <v>22705265</v>
      </c>
      <c r="E53" s="14">
        <v>27178768</v>
      </c>
      <c r="F53" s="14">
        <v>30214638.739999998</v>
      </c>
      <c r="G53" s="14">
        <v>34167149.990000002</v>
      </c>
      <c r="H53" s="14">
        <v>39402060</v>
      </c>
      <c r="I53" s="14">
        <v>42666463.189999998</v>
      </c>
    </row>
    <row r="54" spans="1:9" x14ac:dyDescent="0.25">
      <c r="A54" t="s">
        <v>74</v>
      </c>
      <c r="B54" s="14">
        <v>0</v>
      </c>
      <c r="C54" s="14">
        <v>682783</v>
      </c>
      <c r="D54" s="14">
        <v>2036977</v>
      </c>
      <c r="E54" s="14">
        <v>2747042</v>
      </c>
      <c r="F54" s="14">
        <v>2601373.2000000002</v>
      </c>
      <c r="G54" s="14">
        <v>2515888.2000000002</v>
      </c>
      <c r="H54" s="14">
        <v>2758420</v>
      </c>
      <c r="I54" s="14">
        <v>2882008.41</v>
      </c>
    </row>
    <row r="55" spans="1:9" x14ac:dyDescent="0.25">
      <c r="A55" t="s">
        <v>75</v>
      </c>
      <c r="B55" s="14">
        <v>370303</v>
      </c>
      <c r="C55" s="14">
        <v>1217650</v>
      </c>
      <c r="D55" s="14">
        <v>2534041</v>
      </c>
      <c r="E55" s="14">
        <v>3979395</v>
      </c>
      <c r="F55" s="14">
        <v>6310699.9000000004</v>
      </c>
      <c r="G55" s="14">
        <v>6833425.2000000002</v>
      </c>
      <c r="H55" s="14">
        <v>7730103</v>
      </c>
      <c r="I55" s="14">
        <v>8685604.3699999992</v>
      </c>
    </row>
    <row r="56" spans="1:9" x14ac:dyDescent="0.25">
      <c r="A56" t="s">
        <v>76</v>
      </c>
    </row>
    <row r="57" spans="1:9" x14ac:dyDescent="0.25">
      <c r="A57" t="s">
        <v>31</v>
      </c>
    </row>
    <row r="58" spans="1:9" ht="13" thickBot="1" x14ac:dyDescent="0.3">
      <c r="A58" t="s">
        <v>77</v>
      </c>
    </row>
    <row r="59" spans="1:9" ht="13.5" thickBot="1" x14ac:dyDescent="0.35">
      <c r="A59" s="15" t="s">
        <v>71</v>
      </c>
      <c r="B59" s="16">
        <f t="shared" ref="B59:I59" si="2">SUM(B53:B58)</f>
        <v>9256666</v>
      </c>
      <c r="C59" s="16">
        <f t="shared" si="2"/>
        <v>19781559</v>
      </c>
      <c r="D59" s="16">
        <f t="shared" si="2"/>
        <v>27276283</v>
      </c>
      <c r="E59" s="16">
        <f t="shared" si="2"/>
        <v>33905205</v>
      </c>
      <c r="F59" s="16">
        <f t="shared" si="2"/>
        <v>39126711.839999996</v>
      </c>
      <c r="G59" s="16">
        <f t="shared" si="2"/>
        <v>43516463.390000008</v>
      </c>
      <c r="H59" s="16">
        <f t="shared" si="2"/>
        <v>49890583</v>
      </c>
      <c r="I59" s="16">
        <f t="shared" si="2"/>
        <v>54234075.969999991</v>
      </c>
    </row>
    <row r="61" spans="1:9" ht="13" x14ac:dyDescent="0.3">
      <c r="A61" s="9" t="s">
        <v>78</v>
      </c>
    </row>
    <row r="62" spans="1:9" x14ac:dyDescent="0.25">
      <c r="A62" t="s">
        <v>79</v>
      </c>
      <c r="B62" s="14">
        <v>346126</v>
      </c>
      <c r="C62" s="14">
        <v>4336505</v>
      </c>
      <c r="D62" s="14">
        <v>7933972</v>
      </c>
      <c r="E62" s="14">
        <v>12052412</v>
      </c>
      <c r="F62" s="14">
        <v>13234390.699999999</v>
      </c>
      <c r="G62" s="14">
        <v>14846673.789999999</v>
      </c>
      <c r="H62" s="14">
        <v>16035423</v>
      </c>
      <c r="I62" s="14">
        <v>19221462.010000002</v>
      </c>
    </row>
    <row r="63" spans="1:9" ht="13" thickBot="1" x14ac:dyDescent="0.3">
      <c r="A63" t="s">
        <v>80</v>
      </c>
      <c r="B63" s="14">
        <v>135107</v>
      </c>
      <c r="C63" s="14">
        <v>5823567</v>
      </c>
      <c r="D63" s="14">
        <v>7966680</v>
      </c>
      <c r="E63" s="14">
        <v>9921423</v>
      </c>
      <c r="F63" s="14">
        <v>11847080.33</v>
      </c>
      <c r="G63" s="14">
        <v>13491941.5</v>
      </c>
      <c r="H63" s="14">
        <v>15448176</v>
      </c>
      <c r="I63" s="14">
        <v>16409065.130000001</v>
      </c>
    </row>
    <row r="64" spans="1:9" ht="13.5" thickBot="1" x14ac:dyDescent="0.35">
      <c r="A64" s="15" t="s">
        <v>81</v>
      </c>
      <c r="B64" s="16">
        <f t="shared" ref="B64:I64" si="3">SUM(B62:B63)</f>
        <v>481233</v>
      </c>
      <c r="C64" s="16">
        <f t="shared" si="3"/>
        <v>10160072</v>
      </c>
      <c r="D64" s="16">
        <f t="shared" si="3"/>
        <v>15900652</v>
      </c>
      <c r="E64" s="16">
        <f t="shared" si="3"/>
        <v>21973835</v>
      </c>
      <c r="F64" s="16">
        <f t="shared" si="3"/>
        <v>25081471.030000001</v>
      </c>
      <c r="G64" s="16">
        <f t="shared" si="3"/>
        <v>28338615.289999999</v>
      </c>
      <c r="H64" s="16">
        <f t="shared" si="3"/>
        <v>31483599</v>
      </c>
      <c r="I64" s="16">
        <f t="shared" si="3"/>
        <v>35630527.140000001</v>
      </c>
    </row>
    <row r="66" spans="1:9" ht="13" x14ac:dyDescent="0.3">
      <c r="A66" s="9" t="s">
        <v>82</v>
      </c>
    </row>
    <row r="67" spans="1:9" x14ac:dyDescent="0.25">
      <c r="A67" t="s">
        <v>83</v>
      </c>
      <c r="B67" s="14">
        <v>40531</v>
      </c>
      <c r="C67" s="14">
        <v>2025135</v>
      </c>
      <c r="D67" s="14">
        <v>5253838</v>
      </c>
      <c r="E67" s="14">
        <v>7997029</v>
      </c>
      <c r="F67" s="14">
        <v>10217625.609999999</v>
      </c>
      <c r="G67" s="14">
        <v>11355365.189999999</v>
      </c>
      <c r="H67" s="14">
        <v>12394808</v>
      </c>
      <c r="I67" s="14">
        <v>13965488.880000001</v>
      </c>
    </row>
    <row r="68" spans="1:9" x14ac:dyDescent="0.25">
      <c r="A68" t="s">
        <v>84</v>
      </c>
      <c r="B68" s="14">
        <v>1404920</v>
      </c>
      <c r="C68" s="14">
        <v>1669682</v>
      </c>
      <c r="D68" s="14">
        <v>2348539</v>
      </c>
      <c r="E68" s="14">
        <v>4494027</v>
      </c>
      <c r="F68" s="14">
        <v>6080210.0999999996</v>
      </c>
      <c r="G68" s="14">
        <v>6558747.7999999998</v>
      </c>
      <c r="H68" s="14">
        <v>7592339</v>
      </c>
      <c r="I68" s="14">
        <v>8696677.9100000001</v>
      </c>
    </row>
    <row r="69" spans="1:9" x14ac:dyDescent="0.25">
      <c r="A69" t="s">
        <v>85</v>
      </c>
      <c r="B69" s="14">
        <v>8397013</v>
      </c>
      <c r="C69" s="14">
        <v>19371157</v>
      </c>
      <c r="D69" s="14">
        <v>24603781</v>
      </c>
      <c r="E69" s="14">
        <v>30257878</v>
      </c>
      <c r="F69" s="14">
        <v>31976458.5</v>
      </c>
      <c r="G69" s="14">
        <v>33992954.049999997</v>
      </c>
      <c r="H69" s="14">
        <v>37667076</v>
      </c>
      <c r="I69" s="14">
        <v>39163507.909999996</v>
      </c>
    </row>
    <row r="70" spans="1:9" ht="13" thickBot="1" x14ac:dyDescent="0.3">
      <c r="A70" t="s">
        <v>86</v>
      </c>
      <c r="B70" s="14">
        <v>0</v>
      </c>
      <c r="C70" s="14">
        <v>800076</v>
      </c>
      <c r="D70" s="14">
        <v>2606190</v>
      </c>
      <c r="E70" s="14">
        <v>3912617</v>
      </c>
      <c r="F70" s="14">
        <v>4476359.92</v>
      </c>
      <c r="G70" s="14">
        <v>5215835.16</v>
      </c>
      <c r="H70" s="14">
        <v>5540346</v>
      </c>
      <c r="I70" s="14">
        <v>5780691.6200000001</v>
      </c>
    </row>
    <row r="71" spans="1:9" ht="13.5" thickBot="1" x14ac:dyDescent="0.35">
      <c r="A71" s="15" t="s">
        <v>87</v>
      </c>
      <c r="B71" s="16">
        <f t="shared" ref="B71:I71" si="4">SUM(B67:B70)</f>
        <v>9842464</v>
      </c>
      <c r="C71" s="16">
        <f t="shared" si="4"/>
        <v>23866050</v>
      </c>
      <c r="D71" s="16">
        <f t="shared" si="4"/>
        <v>34812348</v>
      </c>
      <c r="E71" s="16">
        <f t="shared" si="4"/>
        <v>46661551</v>
      </c>
      <c r="F71" s="16">
        <f t="shared" si="4"/>
        <v>52750654.130000003</v>
      </c>
      <c r="G71" s="16">
        <f t="shared" si="4"/>
        <v>57122902.199999988</v>
      </c>
      <c r="H71" s="16">
        <f t="shared" si="4"/>
        <v>63194569</v>
      </c>
      <c r="I71" s="16">
        <f t="shared" si="4"/>
        <v>67606366.319999993</v>
      </c>
    </row>
    <row r="73" spans="1:9" ht="13" x14ac:dyDescent="0.3">
      <c r="A73" s="9" t="s">
        <v>88</v>
      </c>
    </row>
    <row r="74" spans="1:9" x14ac:dyDescent="0.25">
      <c r="A74" t="s">
        <v>89</v>
      </c>
      <c r="B74" s="14">
        <v>789071</v>
      </c>
      <c r="C74" s="14">
        <v>4399912</v>
      </c>
      <c r="D74" s="14">
        <v>8863914</v>
      </c>
      <c r="E74" s="14">
        <v>14294269</v>
      </c>
      <c r="F74" s="14">
        <v>16534814.4</v>
      </c>
      <c r="G74" s="14">
        <v>18190324.5</v>
      </c>
      <c r="H74" s="14">
        <v>21488650</v>
      </c>
      <c r="I74" s="14">
        <v>23906721.800000001</v>
      </c>
    </row>
    <row r="75" spans="1:9" x14ac:dyDescent="0.25">
      <c r="A75" t="s">
        <v>16</v>
      </c>
      <c r="B75" s="14">
        <v>714190</v>
      </c>
      <c r="C75" s="14">
        <v>1523917</v>
      </c>
      <c r="D75" s="14">
        <v>2353660</v>
      </c>
      <c r="E75" s="14">
        <v>4073805</v>
      </c>
      <c r="F75" s="14">
        <v>5123929</v>
      </c>
      <c r="G75" s="14">
        <v>5672202.9000000004</v>
      </c>
      <c r="H75" s="14">
        <v>6397897</v>
      </c>
      <c r="I75" s="14">
        <v>6492414.1299999999</v>
      </c>
    </row>
    <row r="76" spans="1:9" x14ac:dyDescent="0.25">
      <c r="A76" t="s">
        <v>90</v>
      </c>
      <c r="B76" s="14">
        <v>0</v>
      </c>
      <c r="C76" s="14">
        <v>139103</v>
      </c>
      <c r="D76" s="14">
        <v>2165631</v>
      </c>
      <c r="E76" s="14">
        <v>3766088</v>
      </c>
      <c r="F76" s="14">
        <v>4917862.7</v>
      </c>
      <c r="G76" s="14">
        <v>5692614.7000000002</v>
      </c>
      <c r="H76" s="14">
        <v>6203860</v>
      </c>
      <c r="I76" s="14">
        <v>6572170.8300000001</v>
      </c>
    </row>
    <row r="77" spans="1:9" x14ac:dyDescent="0.25">
      <c r="A77" t="s">
        <v>15</v>
      </c>
      <c r="B77" s="14">
        <v>311817</v>
      </c>
      <c r="C77" s="14">
        <v>1556619</v>
      </c>
      <c r="D77" s="14">
        <v>2579313</v>
      </c>
      <c r="E77" s="14">
        <v>4501836</v>
      </c>
      <c r="F77" s="14">
        <v>5160053.7</v>
      </c>
      <c r="G77" s="14">
        <v>6634935.1399999997</v>
      </c>
      <c r="H77" s="14">
        <v>8629813</v>
      </c>
      <c r="I77" s="14">
        <v>9849212.4100000001</v>
      </c>
    </row>
    <row r="78" spans="1:9" x14ac:dyDescent="0.25">
      <c r="A78" t="s">
        <v>75</v>
      </c>
      <c r="B78" s="14">
        <v>158057</v>
      </c>
      <c r="C78" s="14">
        <v>872292</v>
      </c>
      <c r="D78" s="14">
        <v>1770239</v>
      </c>
      <c r="E78" s="14">
        <v>2221114</v>
      </c>
      <c r="F78" s="14">
        <v>2379096.2200000002</v>
      </c>
      <c r="G78" s="14">
        <v>3377691.7</v>
      </c>
      <c r="H78" s="14">
        <v>3630022</v>
      </c>
      <c r="I78" s="14">
        <v>3692810.36</v>
      </c>
    </row>
    <row r="79" spans="1:9" x14ac:dyDescent="0.25">
      <c r="A79" t="s">
        <v>91</v>
      </c>
    </row>
    <row r="80" spans="1:9" x14ac:dyDescent="0.25">
      <c r="A80" t="s">
        <v>92</v>
      </c>
    </row>
    <row r="81" spans="1:9" ht="13" thickBot="1" x14ac:dyDescent="0.3">
      <c r="A81" t="s">
        <v>93</v>
      </c>
    </row>
    <row r="82" spans="1:9" ht="13.5" thickBot="1" x14ac:dyDescent="0.35">
      <c r="A82" s="15" t="s">
        <v>94</v>
      </c>
      <c r="B82" s="16">
        <f t="shared" ref="B82:I82" si="5">SUM(B74:B81)</f>
        <v>1973135</v>
      </c>
      <c r="C82" s="16">
        <f t="shared" si="5"/>
        <v>8491843</v>
      </c>
      <c r="D82" s="16">
        <f t="shared" si="5"/>
        <v>17732757</v>
      </c>
      <c r="E82" s="16">
        <f t="shared" si="5"/>
        <v>28857112</v>
      </c>
      <c r="F82" s="16">
        <f t="shared" si="5"/>
        <v>34115756.019999996</v>
      </c>
      <c r="G82" s="16">
        <f t="shared" si="5"/>
        <v>39567768.939999998</v>
      </c>
      <c r="H82" s="16">
        <f t="shared" si="5"/>
        <v>46350242</v>
      </c>
      <c r="I82" s="16">
        <f t="shared" si="5"/>
        <v>50513329.530000001</v>
      </c>
    </row>
    <row r="84" spans="1:9" ht="13" x14ac:dyDescent="0.3">
      <c r="A84" s="9" t="s">
        <v>95</v>
      </c>
    </row>
    <row r="85" spans="1:9" x14ac:dyDescent="0.25">
      <c r="A85" t="s">
        <v>96</v>
      </c>
      <c r="B85" s="14">
        <v>858190</v>
      </c>
      <c r="C85" s="14">
        <v>7284515</v>
      </c>
      <c r="D85" s="14">
        <v>16636960</v>
      </c>
      <c r="E85" s="14">
        <v>22706159</v>
      </c>
      <c r="F85" s="14">
        <v>25133540.949999999</v>
      </c>
      <c r="G85" s="14">
        <v>27566036.920000002</v>
      </c>
      <c r="H85" s="14">
        <v>31693292</v>
      </c>
      <c r="I85" s="14">
        <v>34737252.409999996</v>
      </c>
    </row>
    <row r="86" spans="1:9" x14ac:dyDescent="0.25">
      <c r="A86" t="s">
        <v>97</v>
      </c>
      <c r="B86" s="14">
        <v>0</v>
      </c>
      <c r="C86" s="14">
        <v>0</v>
      </c>
      <c r="D86" s="14">
        <v>143441</v>
      </c>
      <c r="E86" s="14">
        <v>3015819</v>
      </c>
      <c r="F86" s="14">
        <v>4397000.0999999996</v>
      </c>
      <c r="G86" s="14">
        <v>5223104.5</v>
      </c>
      <c r="H86" s="14">
        <v>6255680</v>
      </c>
      <c r="I86" s="14">
        <v>6654834.3799999999</v>
      </c>
    </row>
    <row r="87" spans="1:9" x14ac:dyDescent="0.25">
      <c r="A87" t="s">
        <v>75</v>
      </c>
      <c r="B87" s="14">
        <v>0</v>
      </c>
      <c r="C87" s="14">
        <v>1070027</v>
      </c>
      <c r="D87" s="14">
        <v>2726100</v>
      </c>
      <c r="E87" s="14">
        <v>4397911</v>
      </c>
      <c r="F87" s="14">
        <v>5497085</v>
      </c>
      <c r="G87" s="14">
        <v>6820810.0999999996</v>
      </c>
      <c r="H87" s="14">
        <v>7671304</v>
      </c>
      <c r="I87" s="14">
        <v>8542496.3200000003</v>
      </c>
    </row>
    <row r="88" spans="1:9" x14ac:dyDescent="0.25">
      <c r="A88" t="s">
        <v>14</v>
      </c>
    </row>
    <row r="89" spans="1:9" x14ac:dyDescent="0.25">
      <c r="A89" t="s">
        <v>98</v>
      </c>
    </row>
    <row r="90" spans="1:9" ht="13" thickBot="1" x14ac:dyDescent="0.3">
      <c r="A90" t="s">
        <v>99</v>
      </c>
    </row>
    <row r="91" spans="1:9" ht="13.5" thickBot="1" x14ac:dyDescent="0.35">
      <c r="A91" s="15" t="s">
        <v>71</v>
      </c>
      <c r="B91" s="16">
        <f t="shared" ref="B91:I91" si="6">SUM(B85:B90)</f>
        <v>858190</v>
      </c>
      <c r="C91" s="16">
        <f t="shared" si="6"/>
        <v>8354542</v>
      </c>
      <c r="D91" s="16">
        <f t="shared" si="6"/>
        <v>19506501</v>
      </c>
      <c r="E91" s="16">
        <f t="shared" si="6"/>
        <v>30119889</v>
      </c>
      <c r="F91" s="16">
        <f t="shared" si="6"/>
        <v>35027626.049999997</v>
      </c>
      <c r="G91" s="16">
        <f t="shared" si="6"/>
        <v>39609951.520000003</v>
      </c>
      <c r="H91" s="16">
        <f t="shared" si="6"/>
        <v>45620276</v>
      </c>
      <c r="I91" s="16">
        <f t="shared" si="6"/>
        <v>49934583.109999999</v>
      </c>
    </row>
    <row r="93" spans="1:9" ht="13" x14ac:dyDescent="0.3">
      <c r="A93" s="9" t="s">
        <v>100</v>
      </c>
    </row>
    <row r="94" spans="1:9" x14ac:dyDescent="0.25">
      <c r="A94" t="s">
        <v>101</v>
      </c>
      <c r="B94" s="14">
        <v>3531354</v>
      </c>
      <c r="C94" s="14">
        <v>7147614</v>
      </c>
      <c r="D94" s="14">
        <v>10093229</v>
      </c>
      <c r="E94" s="14">
        <v>13032312</v>
      </c>
      <c r="F94" s="14">
        <v>14411796.699999999</v>
      </c>
      <c r="G94" s="14">
        <v>15365177.65</v>
      </c>
      <c r="H94" s="14">
        <v>16998177</v>
      </c>
      <c r="I94" s="14">
        <v>18172687.800000001</v>
      </c>
    </row>
    <row r="95" spans="1:9" x14ac:dyDescent="0.25">
      <c r="A95" t="s">
        <v>102</v>
      </c>
      <c r="B95" s="14">
        <v>0</v>
      </c>
      <c r="C95" s="14">
        <v>105975</v>
      </c>
      <c r="D95" s="14">
        <v>705043</v>
      </c>
      <c r="E95" s="14">
        <v>2334823</v>
      </c>
      <c r="F95" s="14">
        <v>3638766.3</v>
      </c>
      <c r="G95" s="14">
        <v>4607544.2</v>
      </c>
      <c r="H95" s="14">
        <v>5681853</v>
      </c>
      <c r="I95" s="14">
        <v>5689197.6299999999</v>
      </c>
    </row>
    <row r="96" spans="1:9" x14ac:dyDescent="0.25">
      <c r="A96" t="s">
        <v>75</v>
      </c>
      <c r="B96" s="14">
        <v>0</v>
      </c>
      <c r="C96" s="14">
        <v>0</v>
      </c>
      <c r="D96" s="14">
        <v>0</v>
      </c>
      <c r="E96" s="14">
        <v>0</v>
      </c>
      <c r="F96" s="14">
        <v>0</v>
      </c>
      <c r="G96" s="14">
        <v>0</v>
      </c>
      <c r="H96" s="14">
        <v>0</v>
      </c>
    </row>
    <row r="97" spans="1:9" x14ac:dyDescent="0.25">
      <c r="A97" t="s">
        <v>103</v>
      </c>
    </row>
    <row r="98" spans="1:9" ht="13" thickBot="1" x14ac:dyDescent="0.3">
      <c r="A98" t="s">
        <v>104</v>
      </c>
    </row>
    <row r="99" spans="1:9" ht="13.5" thickBot="1" x14ac:dyDescent="0.35">
      <c r="A99" s="15" t="s">
        <v>87</v>
      </c>
      <c r="B99" s="16">
        <f t="shared" ref="B99:I99" si="7">SUM(B94:B98)</f>
        <v>3531354</v>
      </c>
      <c r="C99" s="16">
        <f t="shared" si="7"/>
        <v>7253589</v>
      </c>
      <c r="D99" s="16">
        <f t="shared" si="7"/>
        <v>10798272</v>
      </c>
      <c r="E99" s="16">
        <f t="shared" si="7"/>
        <v>15367135</v>
      </c>
      <c r="F99" s="16">
        <f t="shared" si="7"/>
        <v>18050563</v>
      </c>
      <c r="G99" s="16">
        <f t="shared" si="7"/>
        <v>19972721.850000001</v>
      </c>
      <c r="H99" s="16">
        <f t="shared" si="7"/>
        <v>22680030</v>
      </c>
      <c r="I99" s="16">
        <f t="shared" si="7"/>
        <v>23861885.43</v>
      </c>
    </row>
    <row r="101" spans="1:9" ht="13" x14ac:dyDescent="0.3">
      <c r="A101" s="9" t="s">
        <v>105</v>
      </c>
    </row>
    <row r="102" spans="1:9" x14ac:dyDescent="0.25">
      <c r="A102" t="s">
        <v>106</v>
      </c>
      <c r="B102" s="14">
        <v>1361675</v>
      </c>
      <c r="C102" s="14">
        <v>2866627</v>
      </c>
      <c r="D102" s="14">
        <v>3731422</v>
      </c>
      <c r="E102" s="14">
        <v>4545664</v>
      </c>
      <c r="F102" s="14">
        <v>5316697.8</v>
      </c>
      <c r="G102" s="14">
        <v>6461393.2000000002</v>
      </c>
      <c r="H102" s="14">
        <v>7203286</v>
      </c>
      <c r="I102" s="14">
        <v>7915569.0099999998</v>
      </c>
    </row>
    <row r="103" spans="1:9" x14ac:dyDescent="0.25">
      <c r="A103" t="s">
        <v>107</v>
      </c>
      <c r="B103" s="14">
        <v>399929</v>
      </c>
      <c r="C103" s="14">
        <v>1936063</v>
      </c>
      <c r="D103" s="14">
        <v>3606360</v>
      </c>
      <c r="E103" s="14">
        <v>5301653</v>
      </c>
      <c r="F103" s="14">
        <v>6132302.4000000004</v>
      </c>
      <c r="G103" s="14">
        <v>6626262.7800000003</v>
      </c>
      <c r="H103" s="14">
        <v>7536171</v>
      </c>
      <c r="I103" s="14">
        <v>7740672.5599999996</v>
      </c>
    </row>
    <row r="104" spans="1:9" x14ac:dyDescent="0.25">
      <c r="A104" t="s">
        <v>75</v>
      </c>
      <c r="B104" s="14">
        <v>94580</v>
      </c>
      <c r="C104" s="14">
        <v>572123</v>
      </c>
      <c r="D104" s="14">
        <v>1330321</v>
      </c>
      <c r="E104" s="14">
        <v>2410045</v>
      </c>
      <c r="F104" s="14">
        <v>2900015.4</v>
      </c>
      <c r="G104" s="14">
        <v>3142049.16</v>
      </c>
      <c r="H104" s="14">
        <v>3621446</v>
      </c>
      <c r="I104" s="14">
        <v>3641503.2</v>
      </c>
    </row>
    <row r="105" spans="1:9" x14ac:dyDescent="0.25">
      <c r="A105" t="s">
        <v>108</v>
      </c>
    </row>
    <row r="106" spans="1:9" x14ac:dyDescent="0.25">
      <c r="A106" t="s">
        <v>109</v>
      </c>
    </row>
    <row r="107" spans="1:9" ht="13" thickBot="1" x14ac:dyDescent="0.3">
      <c r="A107" t="s">
        <v>110</v>
      </c>
    </row>
    <row r="108" spans="1:9" ht="13.5" thickBot="1" x14ac:dyDescent="0.35">
      <c r="A108" s="15" t="s">
        <v>71</v>
      </c>
      <c r="B108" s="16">
        <f t="shared" ref="B108:I108" si="8">SUM(B102:B107)</f>
        <v>1856184</v>
      </c>
      <c r="C108" s="16">
        <f t="shared" si="8"/>
        <v>5374813</v>
      </c>
      <c r="D108" s="16">
        <f t="shared" si="8"/>
        <v>8668103</v>
      </c>
      <c r="E108" s="16">
        <f t="shared" si="8"/>
        <v>12257362</v>
      </c>
      <c r="F108" s="16">
        <f t="shared" si="8"/>
        <v>14349015.6</v>
      </c>
      <c r="G108" s="16">
        <f t="shared" si="8"/>
        <v>16229705.140000001</v>
      </c>
      <c r="H108" s="16">
        <f t="shared" si="8"/>
        <v>18360903</v>
      </c>
      <c r="I108" s="16">
        <f t="shared" si="8"/>
        <v>19297744.77</v>
      </c>
    </row>
    <row r="110" spans="1:9" ht="13" x14ac:dyDescent="0.3">
      <c r="A110" s="9" t="s">
        <v>111</v>
      </c>
    </row>
    <row r="111" spans="1:9" x14ac:dyDescent="0.25">
      <c r="A111" t="s">
        <v>112</v>
      </c>
      <c r="B111" s="14">
        <v>1687834</v>
      </c>
      <c r="C111" s="14">
        <v>6906207</v>
      </c>
      <c r="D111" s="14">
        <v>9267329</v>
      </c>
      <c r="E111" s="14">
        <v>10763454</v>
      </c>
      <c r="F111" s="14">
        <v>11752870.6</v>
      </c>
      <c r="G111" s="14">
        <v>12599709.800000001</v>
      </c>
      <c r="H111" s="14">
        <v>13944520</v>
      </c>
      <c r="I111" s="14">
        <v>15219343.060000001</v>
      </c>
    </row>
    <row r="112" spans="1:9" x14ac:dyDescent="0.25">
      <c r="A112" t="s">
        <v>113</v>
      </c>
      <c r="B112" s="14">
        <v>1636455</v>
      </c>
      <c r="C112" s="14">
        <v>2808603</v>
      </c>
      <c r="D112" s="14">
        <v>3808710</v>
      </c>
      <c r="E112" s="14">
        <v>4373483</v>
      </c>
      <c r="F112" s="14">
        <v>4664051.66</v>
      </c>
      <c r="G112" s="14">
        <v>5190369.75</v>
      </c>
      <c r="H112" s="14">
        <v>5595423</v>
      </c>
      <c r="I112" s="14">
        <v>5828978.9199999999</v>
      </c>
    </row>
    <row r="113" spans="1:9" x14ac:dyDescent="0.25">
      <c r="A113" t="s">
        <v>114</v>
      </c>
      <c r="B113" s="14">
        <v>323263</v>
      </c>
      <c r="C113" s="14">
        <v>2682778</v>
      </c>
      <c r="D113" s="14">
        <v>4421086</v>
      </c>
      <c r="E113" s="14">
        <v>5904753</v>
      </c>
      <c r="F113" s="14">
        <v>5989971.25</v>
      </c>
      <c r="G113" s="14">
        <v>6466701.7999999998</v>
      </c>
      <c r="H113" s="14">
        <v>6954578</v>
      </c>
      <c r="I113" s="14">
        <v>7122137.6200000001</v>
      </c>
    </row>
    <row r="114" spans="1:9" x14ac:dyDescent="0.25">
      <c r="A114" t="s">
        <v>115</v>
      </c>
    </row>
    <row r="115" spans="1:9" x14ac:dyDescent="0.25">
      <c r="A115" t="s">
        <v>116</v>
      </c>
    </row>
    <row r="116" spans="1:9" ht="13" thickBot="1" x14ac:dyDescent="0.3">
      <c r="A116" t="s">
        <v>117</v>
      </c>
    </row>
    <row r="117" spans="1:9" ht="13.5" thickBot="1" x14ac:dyDescent="0.35">
      <c r="A117" s="15" t="s">
        <v>71</v>
      </c>
      <c r="B117" s="16">
        <f t="shared" ref="B117:I117" si="9">SUM(B111:B116)</f>
        <v>3647552</v>
      </c>
      <c r="C117" s="16">
        <f t="shared" si="9"/>
        <v>12397588</v>
      </c>
      <c r="D117" s="16">
        <f t="shared" si="9"/>
        <v>17497125</v>
      </c>
      <c r="E117" s="16">
        <f t="shared" si="9"/>
        <v>21041690</v>
      </c>
      <c r="F117" s="16">
        <f t="shared" si="9"/>
        <v>22406893.509999998</v>
      </c>
      <c r="G117" s="16">
        <f t="shared" si="9"/>
        <v>24256781.350000001</v>
      </c>
      <c r="H117" s="16">
        <f t="shared" si="9"/>
        <v>26494521</v>
      </c>
      <c r="I117" s="16">
        <f t="shared" si="9"/>
        <v>28170459.600000001</v>
      </c>
    </row>
    <row r="119" spans="1:9" ht="13" x14ac:dyDescent="0.3">
      <c r="A119" s="9" t="s">
        <v>118</v>
      </c>
    </row>
    <row r="120" spans="1:9" x14ac:dyDescent="0.25">
      <c r="A120" t="s">
        <v>119</v>
      </c>
      <c r="B120" s="14">
        <v>214775</v>
      </c>
      <c r="C120" s="14">
        <v>3181683</v>
      </c>
      <c r="D120" s="14">
        <v>4724656</v>
      </c>
      <c r="E120" s="14">
        <v>5420990</v>
      </c>
      <c r="F120" s="14">
        <v>5759492.7000000002</v>
      </c>
      <c r="G120" s="14">
        <v>6223670.2999999998</v>
      </c>
      <c r="H120" s="14">
        <v>7024545</v>
      </c>
      <c r="I120" s="14">
        <v>7477201.8700000001</v>
      </c>
    </row>
    <row r="121" spans="1:9" x14ac:dyDescent="0.25">
      <c r="A121" t="s">
        <v>11</v>
      </c>
      <c r="B121" s="14">
        <v>0</v>
      </c>
      <c r="C121" s="14"/>
      <c r="D121" s="14">
        <v>290870</v>
      </c>
      <c r="E121" s="14">
        <v>2127124</v>
      </c>
      <c r="F121" s="14">
        <v>3767051.7</v>
      </c>
      <c r="G121" s="14">
        <v>3956957.2</v>
      </c>
      <c r="H121" s="14">
        <v>4255036</v>
      </c>
      <c r="I121" s="14">
        <v>4473237.6399999997</v>
      </c>
    </row>
    <row r="122" spans="1:9" x14ac:dyDescent="0.25">
      <c r="A122" t="s">
        <v>114</v>
      </c>
      <c r="B122" s="14">
        <v>0</v>
      </c>
      <c r="C122" s="14">
        <v>0</v>
      </c>
      <c r="D122" s="14">
        <v>0</v>
      </c>
      <c r="E122" s="14">
        <v>0</v>
      </c>
      <c r="F122" s="14">
        <v>0</v>
      </c>
      <c r="G122" s="14">
        <v>0</v>
      </c>
      <c r="H122" s="14">
        <v>0</v>
      </c>
      <c r="I122" s="14">
        <v>0</v>
      </c>
    </row>
    <row r="123" spans="1:9" x14ac:dyDescent="0.25">
      <c r="A123" t="s">
        <v>120</v>
      </c>
    </row>
    <row r="124" spans="1:9" x14ac:dyDescent="0.25">
      <c r="A124" t="s">
        <v>121</v>
      </c>
    </row>
    <row r="125" spans="1:9" ht="13" thickBot="1" x14ac:dyDescent="0.3">
      <c r="A125" t="s">
        <v>122</v>
      </c>
    </row>
    <row r="126" spans="1:9" ht="13.5" thickBot="1" x14ac:dyDescent="0.35">
      <c r="A126" s="15" t="s">
        <v>71</v>
      </c>
      <c r="B126" s="16">
        <f t="shared" ref="B126:I126" si="10">SUM(B120:B125)</f>
        <v>214775</v>
      </c>
      <c r="C126" s="16">
        <f t="shared" si="10"/>
        <v>3181683</v>
      </c>
      <c r="D126" s="16">
        <f t="shared" si="10"/>
        <v>5015526</v>
      </c>
      <c r="E126" s="16">
        <f t="shared" si="10"/>
        <v>7548114</v>
      </c>
      <c r="F126" s="16">
        <f t="shared" si="10"/>
        <v>9526544.4000000004</v>
      </c>
      <c r="G126" s="16">
        <f t="shared" si="10"/>
        <v>10180627.5</v>
      </c>
      <c r="H126" s="16">
        <f t="shared" si="10"/>
        <v>11279581</v>
      </c>
      <c r="I126" s="16">
        <f t="shared" si="10"/>
        <v>11950439.51</v>
      </c>
    </row>
    <row r="127" spans="1:9" ht="13" thickBot="1" x14ac:dyDescent="0.3"/>
    <row r="128" spans="1:9" ht="13.5" thickBot="1" x14ac:dyDescent="0.35">
      <c r="A128" s="15" t="s">
        <v>123</v>
      </c>
      <c r="B128" s="16">
        <f t="shared" ref="B128:I128" si="11">B126+B117+B108+B99+B91+B82+B71+B64+B59+B50</f>
        <v>43309135</v>
      </c>
      <c r="C128" s="16">
        <f t="shared" si="11"/>
        <v>131167765</v>
      </c>
      <c r="D128" s="16">
        <f t="shared" si="11"/>
        <v>207627542</v>
      </c>
      <c r="E128" s="16">
        <f t="shared" si="11"/>
        <v>281533049</v>
      </c>
      <c r="F128" s="16">
        <f t="shared" si="11"/>
        <v>325195095.38999999</v>
      </c>
      <c r="G128" s="16">
        <f t="shared" si="11"/>
        <v>362925551.17000002</v>
      </c>
      <c r="H128" s="16">
        <f t="shared" si="11"/>
        <v>411322997</v>
      </c>
      <c r="I128" s="16">
        <f t="shared" si="11"/>
        <v>445991009.27999997</v>
      </c>
    </row>
    <row r="129" spans="1:9" ht="13" thickBot="1" x14ac:dyDescent="0.3"/>
    <row r="130" spans="1:9" ht="13.5" thickBot="1" x14ac:dyDescent="0.35">
      <c r="A130" s="15" t="s">
        <v>124</v>
      </c>
      <c r="B130" s="16">
        <f t="shared" ref="B130:I130" si="12">B128+B119+B110+B101+B93+B84+B73+B66+B61+B52+B41</f>
        <v>254628886</v>
      </c>
      <c r="C130" s="16">
        <f t="shared" si="12"/>
        <v>682599461</v>
      </c>
      <c r="D130" s="16">
        <f t="shared" si="12"/>
        <v>953151867</v>
      </c>
      <c r="E130" s="16">
        <f t="shared" si="12"/>
        <v>1245365822</v>
      </c>
      <c r="F130" s="16">
        <f t="shared" si="12"/>
        <v>1456483104.3899999</v>
      </c>
      <c r="G130" s="16">
        <f t="shared" si="12"/>
        <v>1669633522.7399998</v>
      </c>
      <c r="H130" s="16">
        <f t="shared" si="12"/>
        <v>1954271215</v>
      </c>
      <c r="I130" s="16">
        <f t="shared" si="12"/>
        <v>2170581994.5</v>
      </c>
    </row>
  </sheetData>
  <sortState xmlns:xlrd2="http://schemas.microsoft.com/office/spreadsheetml/2017/richdata2" ref="A10:I40">
    <sortCondition ref="A10:A40"/>
  </sortState>
  <pageMargins left="0.75" right="0.75" top="1" bottom="1" header="0.5" footer="0.5"/>
  <headerFooter alignWithMargins="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K73"/>
  <sheetViews>
    <sheetView zoomScale="75" zoomScaleNormal="75"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A51" sqref="A51:XFD51"/>
    </sheetView>
  </sheetViews>
  <sheetFormatPr defaultColWidth="9.08984375" defaultRowHeight="13" x14ac:dyDescent="0.25"/>
  <cols>
    <col min="1" max="1" width="3.7265625" style="35" customWidth="1"/>
    <col min="2" max="2" width="14" style="45" customWidth="1"/>
    <col min="3" max="10" width="10" style="37" customWidth="1"/>
    <col min="11" max="17" width="10.36328125" style="37" customWidth="1"/>
    <col min="18" max="20" width="10.36328125" style="38" customWidth="1"/>
    <col min="21" max="31" width="10.36328125" style="37" customWidth="1"/>
    <col min="32" max="32" width="10.453125" style="37" customWidth="1"/>
    <col min="33" max="36" width="10.453125" style="39" customWidth="1"/>
    <col min="37" max="16384" width="9.08984375" style="39"/>
  </cols>
  <sheetData>
    <row r="1" spans="1:37" ht="18.5" x14ac:dyDescent="0.25">
      <c r="B1" s="36" t="s">
        <v>271</v>
      </c>
    </row>
    <row r="3" spans="1:37" ht="15.5" x14ac:dyDescent="0.25">
      <c r="C3" s="85" t="s">
        <v>247</v>
      </c>
      <c r="D3" s="85"/>
      <c r="E3" s="85"/>
      <c r="J3"/>
      <c r="K3"/>
      <c r="L3"/>
      <c r="M3"/>
      <c r="N3"/>
      <c r="O3"/>
      <c r="P3"/>
      <c r="Q3"/>
      <c r="R3"/>
      <c r="S3"/>
      <c r="T3"/>
      <c r="U3"/>
    </row>
    <row r="4" spans="1:37" x14ac:dyDescent="0.25">
      <c r="B4" s="40" t="s">
        <v>1</v>
      </c>
      <c r="C4" s="41" t="s">
        <v>209</v>
      </c>
      <c r="D4" s="41" t="s">
        <v>210</v>
      </c>
      <c r="E4" s="41" t="s">
        <v>211</v>
      </c>
      <c r="F4" s="41" t="s">
        <v>212</v>
      </c>
      <c r="G4" s="41" t="s">
        <v>213</v>
      </c>
      <c r="H4" s="41" t="s">
        <v>214</v>
      </c>
      <c r="I4" s="41" t="s">
        <v>215</v>
      </c>
      <c r="J4" s="41" t="s">
        <v>216</v>
      </c>
      <c r="K4" s="41" t="s">
        <v>207</v>
      </c>
      <c r="L4" s="41" t="s">
        <v>208</v>
      </c>
      <c r="M4" s="41" t="s">
        <v>204</v>
      </c>
      <c r="N4" s="41" t="s">
        <v>203</v>
      </c>
      <c r="O4" s="41" t="s">
        <v>202</v>
      </c>
      <c r="P4" s="41" t="s">
        <v>201</v>
      </c>
      <c r="Q4" s="41" t="s">
        <v>200</v>
      </c>
      <c r="R4" s="41" t="s">
        <v>199</v>
      </c>
      <c r="S4" s="41" t="s">
        <v>198</v>
      </c>
      <c r="T4" s="41" t="s">
        <v>197</v>
      </c>
      <c r="U4" s="41" t="s">
        <v>160</v>
      </c>
      <c r="V4" s="41" t="s">
        <v>161</v>
      </c>
      <c r="W4" s="41" t="s">
        <v>162</v>
      </c>
      <c r="X4" s="41" t="s">
        <v>163</v>
      </c>
      <c r="Y4" s="41" t="s">
        <v>164</v>
      </c>
      <c r="Z4" s="41" t="s">
        <v>165</v>
      </c>
      <c r="AA4" s="41" t="s">
        <v>166</v>
      </c>
      <c r="AB4" s="41" t="s">
        <v>159</v>
      </c>
      <c r="AC4" s="99" t="s">
        <v>257</v>
      </c>
      <c r="AD4" s="113" t="s">
        <v>256</v>
      </c>
      <c r="AE4" s="104" t="s">
        <v>258</v>
      </c>
      <c r="AF4" s="104" t="s">
        <v>259</v>
      </c>
      <c r="AG4" s="41" t="s">
        <v>264</v>
      </c>
      <c r="AH4" s="99" t="s">
        <v>265</v>
      </c>
      <c r="AI4" s="104" t="s">
        <v>266</v>
      </c>
      <c r="AJ4" s="104"/>
      <c r="AK4" s="104"/>
    </row>
    <row r="5" spans="1:37" x14ac:dyDescent="0.25">
      <c r="A5" s="42">
        <v>1</v>
      </c>
      <c r="B5" s="38" t="s">
        <v>174</v>
      </c>
      <c r="C5" s="43">
        <v>13131557</v>
      </c>
      <c r="D5" s="43">
        <v>30647297</v>
      </c>
      <c r="E5" s="43">
        <v>34431165</v>
      </c>
      <c r="F5" s="43">
        <v>39953629</v>
      </c>
      <c r="G5" s="43">
        <v>39447301.700000003</v>
      </c>
      <c r="H5" s="43">
        <v>41970614.399999999</v>
      </c>
      <c r="I5" s="43">
        <v>49385940</v>
      </c>
      <c r="J5" s="43">
        <v>55937541.259999998</v>
      </c>
      <c r="K5" s="43">
        <v>61924223</v>
      </c>
      <c r="L5" s="43">
        <v>66431141.969999999</v>
      </c>
      <c r="M5" s="43">
        <v>58117510.730000004</v>
      </c>
      <c r="N5" s="43">
        <v>55081538.690000013</v>
      </c>
      <c r="O5" s="43">
        <v>57387665.809999987</v>
      </c>
      <c r="P5" s="43">
        <v>59939116.160000004</v>
      </c>
      <c r="Q5" s="43">
        <v>60403499.060000002</v>
      </c>
      <c r="R5" s="43">
        <v>60421999.760000005</v>
      </c>
      <c r="S5" s="43">
        <v>63037273.530000001</v>
      </c>
      <c r="T5" s="43">
        <v>59644350.219999999</v>
      </c>
      <c r="U5" s="43">
        <v>58356211.419999994</v>
      </c>
      <c r="V5" s="43">
        <v>57804745.479999997</v>
      </c>
      <c r="W5" s="43">
        <v>55261443.420000002</v>
      </c>
      <c r="X5" s="43">
        <v>55019402.309999995</v>
      </c>
      <c r="Y5" s="43">
        <v>54512648.719999999</v>
      </c>
      <c r="Z5" s="43">
        <v>55979946.780000009</v>
      </c>
      <c r="AA5" s="43">
        <v>55820854.07</v>
      </c>
      <c r="AB5" s="43">
        <v>58536906.890000001</v>
      </c>
      <c r="AC5" s="43">
        <v>57758108.75</v>
      </c>
      <c r="AD5" s="86">
        <v>42485587.540000007</v>
      </c>
      <c r="AE5" s="43">
        <v>30820598.419999994</v>
      </c>
      <c r="AF5" s="43">
        <v>39933307</v>
      </c>
      <c r="AG5" s="43">
        <v>57169938.57</v>
      </c>
      <c r="AH5" s="43">
        <v>58630345.090000004</v>
      </c>
      <c r="AI5" s="39">
        <v>59053993.599999994</v>
      </c>
    </row>
    <row r="6" spans="1:37" x14ac:dyDescent="0.25">
      <c r="A6" s="42">
        <v>2</v>
      </c>
      <c r="B6" s="38" t="s">
        <v>191</v>
      </c>
      <c r="C6" s="43">
        <v>2312924</v>
      </c>
      <c r="D6" s="43">
        <v>14709957</v>
      </c>
      <c r="E6" s="43">
        <v>16660063</v>
      </c>
      <c r="F6" s="43">
        <v>17731396</v>
      </c>
      <c r="G6" s="43">
        <v>17297113.280000001</v>
      </c>
      <c r="H6" s="43">
        <v>15515215.220000001</v>
      </c>
      <c r="I6" s="43">
        <v>16652723</v>
      </c>
      <c r="J6" s="43">
        <v>17893870.829999998</v>
      </c>
      <c r="K6" s="43">
        <v>19361881</v>
      </c>
      <c r="L6" s="43">
        <v>20575519.25</v>
      </c>
      <c r="M6" s="43">
        <v>17378541.25</v>
      </c>
      <c r="N6" s="43">
        <v>16034011.639999999</v>
      </c>
      <c r="O6" s="43">
        <v>15311987.070000002</v>
      </c>
      <c r="P6" s="43">
        <v>16306489.770000001</v>
      </c>
      <c r="Q6" s="43">
        <v>16924467.559999999</v>
      </c>
      <c r="R6" s="43">
        <v>18503606.449999999</v>
      </c>
      <c r="S6" s="43">
        <v>19428862.329999998</v>
      </c>
      <c r="T6" s="43">
        <v>17709005.829999998</v>
      </c>
      <c r="U6" s="43">
        <v>18161762.82</v>
      </c>
      <c r="V6" s="43">
        <v>18137210.890000001</v>
      </c>
      <c r="W6" s="43">
        <v>15823311.670000002</v>
      </c>
      <c r="X6" s="43">
        <v>15788451.25</v>
      </c>
      <c r="Y6" s="43">
        <v>15813241.530000001</v>
      </c>
      <c r="Z6" s="43">
        <v>13615020.660000004</v>
      </c>
      <c r="AA6" s="43">
        <v>14710079.109999999</v>
      </c>
      <c r="AB6" s="43">
        <v>15378669.220000001</v>
      </c>
      <c r="AC6" s="43">
        <v>13807869.640000001</v>
      </c>
      <c r="AD6" s="86">
        <v>10227125.75</v>
      </c>
      <c r="AE6" s="43">
        <v>7420858.2000000002</v>
      </c>
      <c r="AF6" s="43">
        <v>10161035</v>
      </c>
      <c r="AG6" s="43">
        <v>13886353.15</v>
      </c>
      <c r="AH6" s="43">
        <v>12380460.23</v>
      </c>
      <c r="AI6" s="39">
        <v>12464512.800000001</v>
      </c>
    </row>
    <row r="7" spans="1:37" x14ac:dyDescent="0.25">
      <c r="A7" s="42">
        <v>3</v>
      </c>
      <c r="B7" s="38" t="s">
        <v>171</v>
      </c>
      <c r="C7" s="43">
        <v>1576219</v>
      </c>
      <c r="D7" s="43">
        <v>3839116</v>
      </c>
      <c r="E7" s="43">
        <v>9530783</v>
      </c>
      <c r="F7" s="43">
        <v>13497233</v>
      </c>
      <c r="G7" s="43">
        <v>14323490.529999999</v>
      </c>
      <c r="H7" s="43">
        <v>14483190.960000001</v>
      </c>
      <c r="I7" s="43">
        <v>16355201</v>
      </c>
      <c r="J7" s="43">
        <v>18508548.120000001</v>
      </c>
      <c r="K7" s="43">
        <v>20547314</v>
      </c>
      <c r="L7" s="43">
        <v>22427215.100000001</v>
      </c>
      <c r="M7" s="43">
        <v>19000095.359999999</v>
      </c>
      <c r="N7" s="43">
        <v>17438200.300000001</v>
      </c>
      <c r="O7" s="43">
        <v>18412867.219999999</v>
      </c>
      <c r="P7" s="43">
        <v>18801217.300000001</v>
      </c>
      <c r="Q7" s="43">
        <v>19109279.25</v>
      </c>
      <c r="R7" s="43">
        <v>18946106.969999999</v>
      </c>
      <c r="S7" s="43">
        <v>19561087.069999997</v>
      </c>
      <c r="T7" s="43">
        <v>19047289.219999999</v>
      </c>
      <c r="U7" s="43">
        <v>20272378.779999997</v>
      </c>
      <c r="V7" s="43">
        <v>20182384.370000001</v>
      </c>
      <c r="W7" s="43">
        <v>19132153.5</v>
      </c>
      <c r="X7" s="43">
        <v>19414918.539999999</v>
      </c>
      <c r="Y7" s="43">
        <v>20957038.260000002</v>
      </c>
      <c r="Z7" s="43">
        <v>19997261.390000004</v>
      </c>
      <c r="AA7" s="43">
        <v>19330775.500000004</v>
      </c>
      <c r="AB7" s="43">
        <v>20325757.289999999</v>
      </c>
      <c r="AC7" s="43">
        <v>20450974.239999998</v>
      </c>
      <c r="AD7" s="86">
        <v>13839655.640000001</v>
      </c>
      <c r="AE7" s="43">
        <v>9345847.2799999993</v>
      </c>
      <c r="AF7" s="43">
        <v>13129435</v>
      </c>
      <c r="AG7" s="43">
        <v>18797009.460000001</v>
      </c>
      <c r="AH7" s="43">
        <v>18805362.940000001</v>
      </c>
      <c r="AI7" s="39">
        <v>19263611.550000001</v>
      </c>
    </row>
    <row r="8" spans="1:37" x14ac:dyDescent="0.25">
      <c r="A8" s="42">
        <v>4</v>
      </c>
      <c r="B8" s="38" t="s">
        <v>184</v>
      </c>
      <c r="C8" s="43">
        <v>8181417</v>
      </c>
      <c r="D8" s="43">
        <v>24558897</v>
      </c>
      <c r="E8" s="43">
        <v>34128302</v>
      </c>
      <c r="F8" s="43">
        <v>43236718</v>
      </c>
      <c r="G8" s="43">
        <v>51286585.850000001</v>
      </c>
      <c r="H8" s="43">
        <v>61133973.5</v>
      </c>
      <c r="I8" s="43">
        <v>75601792</v>
      </c>
      <c r="J8" s="43">
        <v>86486583.519999996</v>
      </c>
      <c r="K8" s="43">
        <v>98653062</v>
      </c>
      <c r="L8" s="43">
        <v>111172338.77</v>
      </c>
      <c r="M8" s="43">
        <v>104669952.57000001</v>
      </c>
      <c r="N8" s="43">
        <v>104419134.16</v>
      </c>
      <c r="O8" s="43">
        <v>110253988.32000002</v>
      </c>
      <c r="P8" s="43">
        <v>115621938.30000001</v>
      </c>
      <c r="Q8" s="43">
        <v>120814146.26000001</v>
      </c>
      <c r="R8" s="43">
        <v>127884361.60999998</v>
      </c>
      <c r="S8" s="43">
        <v>136447656.70000002</v>
      </c>
      <c r="T8" s="43">
        <v>134961751.90000001</v>
      </c>
      <c r="U8" s="43">
        <v>139385098.31999999</v>
      </c>
      <c r="V8" s="43">
        <v>145619089.80000001</v>
      </c>
      <c r="W8" s="43">
        <v>137637439.13</v>
      </c>
      <c r="X8" s="43">
        <v>138542665.59</v>
      </c>
      <c r="Y8" s="43">
        <v>141609226.77000001</v>
      </c>
      <c r="Z8" s="43">
        <v>143045743.47999999</v>
      </c>
      <c r="AA8" s="43">
        <v>134141671.84999999</v>
      </c>
      <c r="AB8" s="43">
        <v>139507225.15000001</v>
      </c>
      <c r="AC8" s="43">
        <v>142904247.84</v>
      </c>
      <c r="AD8" s="86">
        <v>101974223.75999999</v>
      </c>
      <c r="AE8" s="43">
        <v>92071306.400000021</v>
      </c>
      <c r="AF8" s="43">
        <v>128396440.00000001</v>
      </c>
      <c r="AG8" s="43">
        <v>172895893.56999999</v>
      </c>
      <c r="AH8" s="43">
        <v>171667782.49000001</v>
      </c>
      <c r="AI8" s="39">
        <v>175897780.03000003</v>
      </c>
    </row>
    <row r="9" spans="1:37" x14ac:dyDescent="0.25">
      <c r="A9" s="42">
        <v>5</v>
      </c>
      <c r="B9" s="38" t="s">
        <v>193</v>
      </c>
      <c r="C9" s="43">
        <v>0</v>
      </c>
      <c r="D9" s="43">
        <v>720005</v>
      </c>
      <c r="E9" s="43">
        <v>2285843</v>
      </c>
      <c r="F9" s="43">
        <v>4217888</v>
      </c>
      <c r="G9" s="43">
        <v>6232580.4699999997</v>
      </c>
      <c r="H9" s="43">
        <v>7455894.8200000003</v>
      </c>
      <c r="I9" s="43">
        <v>8721775</v>
      </c>
      <c r="J9" s="43">
        <v>10389987.6</v>
      </c>
      <c r="K9" s="43">
        <v>12747104</v>
      </c>
      <c r="L9" s="43">
        <v>13351265.67</v>
      </c>
      <c r="M9" s="43">
        <v>13453068.549999999</v>
      </c>
      <c r="N9" s="43">
        <v>13882782.379999999</v>
      </c>
      <c r="O9" s="43">
        <v>15255355.390000001</v>
      </c>
      <c r="P9" s="43">
        <v>16827452.099999998</v>
      </c>
      <c r="Q9" s="43">
        <v>16958489.580000002</v>
      </c>
      <c r="R9" s="43">
        <v>17490941.620000001</v>
      </c>
      <c r="S9" s="43">
        <v>18578403.550000001</v>
      </c>
      <c r="T9" s="43">
        <v>19414136.550000001</v>
      </c>
      <c r="U9" s="43">
        <v>20768966.52</v>
      </c>
      <c r="V9" s="43">
        <v>21875156.159999996</v>
      </c>
      <c r="W9" s="43">
        <v>20595653.84</v>
      </c>
      <c r="X9" s="43">
        <v>21217863.099999998</v>
      </c>
      <c r="Y9" s="43">
        <v>23259238.899999999</v>
      </c>
      <c r="Z9" s="43">
        <v>25041008.449999996</v>
      </c>
      <c r="AA9" s="43">
        <v>27045323.57</v>
      </c>
      <c r="AB9" s="43">
        <v>29046899.530000001</v>
      </c>
      <c r="AC9" s="43">
        <v>28545146.739999995</v>
      </c>
      <c r="AD9" s="86">
        <v>21286227.939999998</v>
      </c>
      <c r="AE9" s="43">
        <v>16533978.519999998</v>
      </c>
      <c r="AF9" s="43">
        <v>24313334</v>
      </c>
      <c r="AG9" s="43">
        <v>35041656.68</v>
      </c>
      <c r="AH9" s="43">
        <v>36831475.25</v>
      </c>
      <c r="AI9" s="39">
        <v>39473887.759999998</v>
      </c>
    </row>
    <row r="10" spans="1:37" x14ac:dyDescent="0.25">
      <c r="A10" s="42">
        <v>6</v>
      </c>
      <c r="B10" s="38" t="s">
        <v>182</v>
      </c>
      <c r="C10" s="43">
        <v>4999231</v>
      </c>
      <c r="D10" s="43">
        <v>20642943</v>
      </c>
      <c r="E10" s="43">
        <v>30169844</v>
      </c>
      <c r="F10" s="43">
        <v>39754518</v>
      </c>
      <c r="G10" s="43">
        <v>48826574.700000003</v>
      </c>
      <c r="H10" s="43">
        <v>60284262.200000003</v>
      </c>
      <c r="I10" s="43">
        <v>71245313</v>
      </c>
      <c r="J10" s="43">
        <v>79227439.569999993</v>
      </c>
      <c r="K10" s="43">
        <v>81383230</v>
      </c>
      <c r="L10" s="43">
        <v>97699672.590000004</v>
      </c>
      <c r="M10" s="43">
        <v>98391013.49000001</v>
      </c>
      <c r="N10" s="43">
        <v>99048972.949999988</v>
      </c>
      <c r="O10" s="43">
        <v>103872925.95999999</v>
      </c>
      <c r="P10" s="43">
        <v>107279528.12</v>
      </c>
      <c r="Q10" s="43">
        <v>111015117.72</v>
      </c>
      <c r="R10" s="43">
        <v>117281155.68000001</v>
      </c>
      <c r="S10" s="43">
        <v>123318634.84999999</v>
      </c>
      <c r="T10" s="43">
        <v>119231646.81999999</v>
      </c>
      <c r="U10" s="43">
        <v>124027120.08</v>
      </c>
      <c r="V10" s="43">
        <v>125835347.02000001</v>
      </c>
      <c r="W10" s="43">
        <v>114485606.97</v>
      </c>
      <c r="X10" s="43">
        <v>113243208.09999999</v>
      </c>
      <c r="Y10" s="43">
        <v>119384478.72</v>
      </c>
      <c r="Z10" s="43">
        <v>124817967.32999998</v>
      </c>
      <c r="AA10" s="43">
        <v>127093891.89</v>
      </c>
      <c r="AB10" s="43">
        <v>131514174.63999999</v>
      </c>
      <c r="AC10" s="43">
        <v>132360621.96000001</v>
      </c>
      <c r="AD10" s="86">
        <v>98000778.709999993</v>
      </c>
      <c r="AE10" s="43">
        <v>80234395.170000002</v>
      </c>
      <c r="AF10" s="43">
        <v>114664060</v>
      </c>
      <c r="AG10" s="43">
        <v>159240363.25</v>
      </c>
      <c r="AH10" s="43">
        <v>158435289.13</v>
      </c>
      <c r="AI10" s="39">
        <v>166564427.54999998</v>
      </c>
    </row>
    <row r="11" spans="1:37" x14ac:dyDescent="0.25">
      <c r="A11" s="42">
        <v>7</v>
      </c>
      <c r="B11" s="38" t="s">
        <v>170</v>
      </c>
      <c r="C11" s="43">
        <v>10542293</v>
      </c>
      <c r="D11" s="43">
        <v>27757232</v>
      </c>
      <c r="E11" s="43">
        <v>33838336</v>
      </c>
      <c r="F11" s="43">
        <v>45516617</v>
      </c>
      <c r="G11" s="43">
        <v>58351106.649999999</v>
      </c>
      <c r="H11" s="43">
        <v>68229914.760000005</v>
      </c>
      <c r="I11" s="43">
        <v>78625940</v>
      </c>
      <c r="J11" s="43">
        <v>84505743.349999994</v>
      </c>
      <c r="K11" s="43">
        <v>89668795</v>
      </c>
      <c r="L11" s="43">
        <v>95458695.969999999</v>
      </c>
      <c r="M11" s="43">
        <v>85200825.190000013</v>
      </c>
      <c r="N11" s="43">
        <v>83013875.269999981</v>
      </c>
      <c r="O11" s="43">
        <v>87091622.760000005</v>
      </c>
      <c r="P11" s="43">
        <v>89569723.88000004</v>
      </c>
      <c r="Q11" s="43">
        <v>89415047.660000011</v>
      </c>
      <c r="R11" s="43">
        <v>88921321.190000013</v>
      </c>
      <c r="S11" s="43">
        <v>93040648.900000006</v>
      </c>
      <c r="T11" s="43">
        <v>87395139.829999983</v>
      </c>
      <c r="U11" s="43">
        <v>89028981.750000015</v>
      </c>
      <c r="V11" s="43">
        <v>89265723.150000006</v>
      </c>
      <c r="W11" s="43">
        <v>82386001.170000002</v>
      </c>
      <c r="X11" s="43">
        <v>82359807.150000006</v>
      </c>
      <c r="Y11" s="43">
        <v>83857397.070000008</v>
      </c>
      <c r="Z11" s="43">
        <v>84324281.520000011</v>
      </c>
      <c r="AA11" s="43">
        <v>81112259.789999992</v>
      </c>
      <c r="AB11" s="43">
        <v>82129607.700000003</v>
      </c>
      <c r="AC11" s="43">
        <v>81576110.090000004</v>
      </c>
      <c r="AD11" s="86">
        <v>56942296.109999999</v>
      </c>
      <c r="AE11" s="43">
        <v>46800933.560000002</v>
      </c>
      <c r="AF11" s="43">
        <v>63516201</v>
      </c>
      <c r="AG11" s="43">
        <v>85837107.129999995</v>
      </c>
      <c r="AH11" s="43">
        <v>84552235.280000001</v>
      </c>
      <c r="AI11" s="39">
        <v>83375783.5</v>
      </c>
    </row>
    <row r="12" spans="1:37" x14ac:dyDescent="0.25">
      <c r="A12" s="42">
        <v>8</v>
      </c>
      <c r="B12" s="38" t="s">
        <v>181</v>
      </c>
      <c r="C12" s="43">
        <v>11643733</v>
      </c>
      <c r="D12" s="43">
        <v>23270203</v>
      </c>
      <c r="E12" s="43">
        <v>30331089</v>
      </c>
      <c r="F12" s="43">
        <v>34407771</v>
      </c>
      <c r="G12" s="43">
        <v>37406702.200000003</v>
      </c>
      <c r="H12" s="43">
        <v>41417535.700000003</v>
      </c>
      <c r="I12" s="43">
        <v>48376545</v>
      </c>
      <c r="J12" s="43">
        <v>55324841.18</v>
      </c>
      <c r="K12" s="43">
        <v>61841398</v>
      </c>
      <c r="L12" s="43">
        <v>67686740.939999998</v>
      </c>
      <c r="M12" s="43">
        <v>64046829.509999998</v>
      </c>
      <c r="N12" s="43">
        <v>61084756.990000002</v>
      </c>
      <c r="O12" s="43">
        <v>62804156.199999996</v>
      </c>
      <c r="P12" s="43">
        <v>64248910.220000006</v>
      </c>
      <c r="Q12" s="43">
        <v>68438186.669999987</v>
      </c>
      <c r="R12" s="43">
        <v>71434982.289999992</v>
      </c>
      <c r="S12" s="43">
        <v>73857640.290000007</v>
      </c>
      <c r="T12" s="43">
        <v>68927253.440000013</v>
      </c>
      <c r="U12" s="43">
        <v>69950584.459999993</v>
      </c>
      <c r="V12" s="43">
        <v>71286100.349999994</v>
      </c>
      <c r="W12" s="43">
        <v>62225277.189999998</v>
      </c>
      <c r="X12" s="43">
        <v>60249332.640000001</v>
      </c>
      <c r="Y12" s="43">
        <v>62065687.290000007</v>
      </c>
      <c r="Z12" s="43">
        <v>62900685.339999996</v>
      </c>
      <c r="AA12" s="43">
        <v>62408098.640000008</v>
      </c>
      <c r="AB12" s="43">
        <v>64622291.400000006</v>
      </c>
      <c r="AC12" s="43">
        <v>62253454.899999991</v>
      </c>
      <c r="AD12" s="86">
        <v>46303077.789999999</v>
      </c>
      <c r="AE12" s="43">
        <v>35642677.390000001</v>
      </c>
      <c r="AF12" s="43">
        <v>49706087</v>
      </c>
      <c r="AG12" s="43">
        <v>67668174.450000003</v>
      </c>
      <c r="AH12" s="43">
        <v>65795232.350000009</v>
      </c>
      <c r="AI12" s="39">
        <v>68240983.010000005</v>
      </c>
    </row>
    <row r="13" spans="1:37" x14ac:dyDescent="0.25">
      <c r="A13" s="42">
        <v>9</v>
      </c>
      <c r="B13" s="38" t="s">
        <v>190</v>
      </c>
      <c r="C13" s="43">
        <v>9170862</v>
      </c>
      <c r="D13" s="43">
        <v>22490657</v>
      </c>
      <c r="E13" s="43">
        <v>32528528</v>
      </c>
      <c r="F13" s="43">
        <v>38846260</v>
      </c>
      <c r="G13" s="43">
        <v>49239241.450000003</v>
      </c>
      <c r="H13" s="43">
        <v>60588279.759999998</v>
      </c>
      <c r="I13" s="43">
        <v>70462734</v>
      </c>
      <c r="J13" s="43">
        <v>78409748.540000007</v>
      </c>
      <c r="K13" s="43">
        <v>79090142</v>
      </c>
      <c r="L13" s="43">
        <v>81908938.730000004</v>
      </c>
      <c r="M13" s="43">
        <v>72425433.230000004</v>
      </c>
      <c r="N13" s="43">
        <v>68154986.609999999</v>
      </c>
      <c r="O13" s="43">
        <v>69309847.700000003</v>
      </c>
      <c r="P13" s="43">
        <v>71019898.640000001</v>
      </c>
      <c r="Q13" s="43">
        <v>72604999.929999992</v>
      </c>
      <c r="R13" s="43">
        <v>76981235.420000002</v>
      </c>
      <c r="S13" s="43">
        <v>77655963.100000009</v>
      </c>
      <c r="T13" s="43">
        <v>75278883.129999995</v>
      </c>
      <c r="U13" s="43">
        <v>75772778.800000012</v>
      </c>
      <c r="V13" s="43">
        <v>74342426.780000001</v>
      </c>
      <c r="W13" s="43">
        <v>71085293.039999992</v>
      </c>
      <c r="X13" s="43">
        <v>72059137.189999998</v>
      </c>
      <c r="Y13" s="43">
        <v>73555920.900000006</v>
      </c>
      <c r="Z13" s="43">
        <v>76214352.310000002</v>
      </c>
      <c r="AA13" s="43">
        <v>76259820.189999998</v>
      </c>
      <c r="AB13" s="43">
        <v>77171466.400000006</v>
      </c>
      <c r="AC13" s="43">
        <v>74244676.719999999</v>
      </c>
      <c r="AD13" s="86">
        <v>54025303.760000005</v>
      </c>
      <c r="AE13" s="43">
        <v>39194938.600000001</v>
      </c>
      <c r="AF13" s="43">
        <v>51391553</v>
      </c>
      <c r="AG13" s="43">
        <v>70499276.129999995</v>
      </c>
      <c r="AH13" s="43">
        <v>71755193.090000004</v>
      </c>
      <c r="AI13" s="39">
        <v>74734879.170000002</v>
      </c>
    </row>
    <row r="14" spans="1:37" x14ac:dyDescent="0.25">
      <c r="A14" s="42">
        <v>10</v>
      </c>
      <c r="B14" s="38" t="s">
        <v>180</v>
      </c>
      <c r="C14" s="43">
        <v>13631707</v>
      </c>
      <c r="D14" s="43">
        <v>35900348</v>
      </c>
      <c r="E14" s="43">
        <v>48128036</v>
      </c>
      <c r="F14" s="43">
        <v>61128571</v>
      </c>
      <c r="G14" s="43">
        <v>65662018.5</v>
      </c>
      <c r="H14" s="43">
        <v>76404074</v>
      </c>
      <c r="I14" s="43">
        <v>85590514</v>
      </c>
      <c r="J14" s="43">
        <v>93127587.409999996</v>
      </c>
      <c r="K14" s="43">
        <v>102078087</v>
      </c>
      <c r="L14" s="43">
        <v>110477847.48</v>
      </c>
      <c r="M14" s="43">
        <v>98192822.720000014</v>
      </c>
      <c r="N14" s="43">
        <v>96545264.359999999</v>
      </c>
      <c r="O14" s="43">
        <v>103151432.19</v>
      </c>
      <c r="P14" s="43">
        <v>105913506.12</v>
      </c>
      <c r="Q14" s="43">
        <v>110041820.95</v>
      </c>
      <c r="R14" s="43">
        <v>116067556.67</v>
      </c>
      <c r="S14" s="43">
        <v>121121650.63</v>
      </c>
      <c r="T14" s="43">
        <v>114904955.60000001</v>
      </c>
      <c r="U14" s="43">
        <v>117262476.71999998</v>
      </c>
      <c r="V14" s="43">
        <v>117556980.97999999</v>
      </c>
      <c r="W14" s="43">
        <v>109299013.48</v>
      </c>
      <c r="X14" s="43">
        <v>110134642.60999998</v>
      </c>
      <c r="Y14" s="43">
        <v>117004770.07000001</v>
      </c>
      <c r="Z14" s="43">
        <v>118836649.17999999</v>
      </c>
      <c r="AA14" s="43">
        <v>118190093.03</v>
      </c>
      <c r="AB14" s="43">
        <v>121420072.78</v>
      </c>
      <c r="AC14" s="43">
        <v>119311877.92999999</v>
      </c>
      <c r="AD14" s="86">
        <v>87430092.379999995</v>
      </c>
      <c r="AE14" s="43">
        <v>72841673.060000017</v>
      </c>
      <c r="AF14" s="43">
        <v>102478692</v>
      </c>
      <c r="AG14" s="43">
        <v>137397858.69</v>
      </c>
      <c r="AH14" s="43">
        <v>137923170.53</v>
      </c>
      <c r="AI14" s="39">
        <v>141175361.56</v>
      </c>
    </row>
    <row r="15" spans="1:37" x14ac:dyDescent="0.25">
      <c r="A15" s="42">
        <v>11</v>
      </c>
      <c r="B15" s="38" t="s">
        <v>185</v>
      </c>
      <c r="C15" s="43">
        <v>5319708</v>
      </c>
      <c r="D15" s="43">
        <v>12778842</v>
      </c>
      <c r="E15" s="43">
        <v>14035451</v>
      </c>
      <c r="F15" s="43">
        <v>19162839</v>
      </c>
      <c r="G15" s="43">
        <v>23942501.800000001</v>
      </c>
      <c r="H15" s="43">
        <v>28469244.600000001</v>
      </c>
      <c r="I15" s="43">
        <v>34983140</v>
      </c>
      <c r="J15" s="43">
        <v>40913559.799999997</v>
      </c>
      <c r="K15" s="43">
        <v>45893591</v>
      </c>
      <c r="L15" s="43">
        <v>48730202.640000001</v>
      </c>
      <c r="M15" s="43">
        <v>43577658.289999999</v>
      </c>
      <c r="N15" s="43">
        <v>43055517.870000005</v>
      </c>
      <c r="O15" s="43">
        <v>44925263.060000002</v>
      </c>
      <c r="P15" s="43">
        <v>47972306.659999996</v>
      </c>
      <c r="Q15" s="43">
        <v>49439403.600000001</v>
      </c>
      <c r="R15" s="43">
        <v>51310795.770000003</v>
      </c>
      <c r="S15" s="43">
        <v>54156138.189999998</v>
      </c>
      <c r="T15" s="43">
        <v>49836821.549999997</v>
      </c>
      <c r="U15" s="43">
        <v>51364711.590000004</v>
      </c>
      <c r="V15" s="43">
        <v>52632388.380000003</v>
      </c>
      <c r="W15" s="43">
        <v>47861113.630000003</v>
      </c>
      <c r="X15" s="43">
        <v>47196551.189999998</v>
      </c>
      <c r="Y15" s="43">
        <v>46430981.960000001</v>
      </c>
      <c r="Z15" s="43">
        <v>46829609.25</v>
      </c>
      <c r="AA15" s="43">
        <v>46908518.850000001</v>
      </c>
      <c r="AB15" s="43">
        <v>47437370.429999992</v>
      </c>
      <c r="AC15" s="43">
        <v>47042973.650000006</v>
      </c>
      <c r="AD15" s="86">
        <v>34611658.770000003</v>
      </c>
      <c r="AE15" s="43">
        <v>25889811.18</v>
      </c>
      <c r="AF15" s="43">
        <v>34829850</v>
      </c>
      <c r="AG15" s="43">
        <v>47950388.969999999</v>
      </c>
      <c r="AH15" s="43">
        <v>46936040.490000002</v>
      </c>
      <c r="AI15" s="39">
        <v>50208970.970000006</v>
      </c>
    </row>
    <row r="16" spans="1:37" x14ac:dyDescent="0.25">
      <c r="A16" s="42">
        <v>12</v>
      </c>
      <c r="B16" s="38" t="s">
        <v>183</v>
      </c>
      <c r="C16" s="43">
        <v>2125911</v>
      </c>
      <c r="D16" s="43">
        <v>9519799</v>
      </c>
      <c r="E16" s="43">
        <v>21179362</v>
      </c>
      <c r="F16" s="43">
        <v>31090524</v>
      </c>
      <c r="G16" s="43">
        <v>38649188.149999999</v>
      </c>
      <c r="H16" s="43">
        <v>47618256.490000002</v>
      </c>
      <c r="I16" s="43">
        <v>57864650</v>
      </c>
      <c r="J16" s="43">
        <v>66556065.219999999</v>
      </c>
      <c r="K16" s="43">
        <v>76040031</v>
      </c>
      <c r="L16" s="43">
        <v>85539408.280000001</v>
      </c>
      <c r="M16" s="43">
        <v>77421307.450000003</v>
      </c>
      <c r="N16" s="43">
        <v>77269209.409999996</v>
      </c>
      <c r="O16" s="43">
        <v>86954461.930000007</v>
      </c>
      <c r="P16" s="43">
        <v>94613700.519999996</v>
      </c>
      <c r="Q16" s="43">
        <v>98102742.560000002</v>
      </c>
      <c r="R16" s="43">
        <v>101608645.29000001</v>
      </c>
      <c r="S16" s="43">
        <v>104732267.92000002</v>
      </c>
      <c r="T16" s="43">
        <v>101275032.08999999</v>
      </c>
      <c r="U16" s="43">
        <v>102718846.47999999</v>
      </c>
      <c r="V16" s="43">
        <v>103993534.42999998</v>
      </c>
      <c r="W16" s="43">
        <v>98760072.209999993</v>
      </c>
      <c r="X16" s="43">
        <v>101822277.67999999</v>
      </c>
      <c r="Y16" s="43">
        <v>104943985.94999999</v>
      </c>
      <c r="Z16" s="43">
        <v>106043755.03</v>
      </c>
      <c r="AA16" s="43">
        <v>105766409.57000001</v>
      </c>
      <c r="AB16" s="43">
        <v>109623804.77000001</v>
      </c>
      <c r="AC16" s="43">
        <v>111695894.07999998</v>
      </c>
      <c r="AD16" s="86">
        <v>85935114.720000029</v>
      </c>
      <c r="AE16" s="43">
        <v>72199630.770000011</v>
      </c>
      <c r="AF16" s="43">
        <v>104550447</v>
      </c>
      <c r="AG16" s="43">
        <v>139030851.81</v>
      </c>
      <c r="AH16" s="43">
        <v>138016294.80000001</v>
      </c>
      <c r="AI16" s="39">
        <v>147909963.55000001</v>
      </c>
    </row>
    <row r="17" spans="1:35" x14ac:dyDescent="0.25">
      <c r="A17" s="42">
        <v>13</v>
      </c>
      <c r="B17" s="38" t="s">
        <v>179</v>
      </c>
      <c r="C17" s="43">
        <v>12074062</v>
      </c>
      <c r="D17" s="43">
        <v>21593348</v>
      </c>
      <c r="E17" s="43">
        <v>28488967</v>
      </c>
      <c r="F17" s="43">
        <v>38851152</v>
      </c>
      <c r="G17" s="43">
        <v>48405453.799999997</v>
      </c>
      <c r="H17" s="43">
        <v>59011018</v>
      </c>
      <c r="I17" s="43">
        <v>70086213</v>
      </c>
      <c r="J17" s="43">
        <v>79675449.129999995</v>
      </c>
      <c r="K17" s="43">
        <v>85255921</v>
      </c>
      <c r="L17" s="43">
        <v>93125123.730000004</v>
      </c>
      <c r="M17" s="43">
        <v>82748959.150000006</v>
      </c>
      <c r="N17" s="43">
        <v>79668164.069999993</v>
      </c>
      <c r="O17" s="43">
        <v>82962644.540000007</v>
      </c>
      <c r="P17" s="43">
        <v>85330441.859999999</v>
      </c>
      <c r="Q17" s="43">
        <v>87433964.289999992</v>
      </c>
      <c r="R17" s="43">
        <v>88413997.010000005</v>
      </c>
      <c r="S17" s="43">
        <v>90075901.039999992</v>
      </c>
      <c r="T17" s="43">
        <v>85807487.519999996</v>
      </c>
      <c r="U17" s="43">
        <v>86304046.999999985</v>
      </c>
      <c r="V17" s="43">
        <v>86504008.269999996</v>
      </c>
      <c r="W17" s="43">
        <v>78986274.549999997</v>
      </c>
      <c r="X17" s="43">
        <v>79825384.390000001</v>
      </c>
      <c r="Y17" s="43">
        <v>81509892.750000015</v>
      </c>
      <c r="Z17" s="43">
        <v>83473105.910000011</v>
      </c>
      <c r="AA17" s="43">
        <v>83016928.479999989</v>
      </c>
      <c r="AB17" s="43">
        <v>86280868.829999998</v>
      </c>
      <c r="AC17" s="43">
        <v>85701350.430000007</v>
      </c>
      <c r="AD17" s="86">
        <v>62080320.770000003</v>
      </c>
      <c r="AE17" s="43">
        <v>44194025.609999999</v>
      </c>
      <c r="AF17" s="43">
        <v>62540619</v>
      </c>
      <c r="AG17" s="43">
        <v>86005189.189999998</v>
      </c>
      <c r="AH17" s="43">
        <v>86299825.290000007</v>
      </c>
      <c r="AI17" s="39">
        <v>89378925.429999992</v>
      </c>
    </row>
    <row r="18" spans="1:35" x14ac:dyDescent="0.25">
      <c r="A18" s="42">
        <v>14</v>
      </c>
      <c r="B18" s="38" t="s">
        <v>176</v>
      </c>
      <c r="C18" s="43">
        <v>12369647</v>
      </c>
      <c r="D18" s="43">
        <v>36962407</v>
      </c>
      <c r="E18" s="43">
        <v>43738445</v>
      </c>
      <c r="F18" s="43">
        <v>51433420</v>
      </c>
      <c r="G18" s="43">
        <v>57027589</v>
      </c>
      <c r="H18" s="43">
        <v>65911416.380000003</v>
      </c>
      <c r="I18" s="43">
        <v>77477121</v>
      </c>
      <c r="J18" s="43">
        <v>85393825</v>
      </c>
      <c r="K18" s="43">
        <v>92597696</v>
      </c>
      <c r="L18" s="43">
        <v>95128644.480000004</v>
      </c>
      <c r="M18" s="43">
        <v>84467259.310000002</v>
      </c>
      <c r="N18" s="43">
        <v>79908411.680000007</v>
      </c>
      <c r="O18" s="43">
        <v>83720316.159999996</v>
      </c>
      <c r="P18" s="43">
        <v>87180103.829999998</v>
      </c>
      <c r="Q18" s="43">
        <v>86393070.109999999</v>
      </c>
      <c r="R18" s="43">
        <v>87506812.959999993</v>
      </c>
      <c r="S18" s="43">
        <v>89194002.010000005</v>
      </c>
      <c r="T18" s="43">
        <v>83282383.700000003</v>
      </c>
      <c r="U18" s="43">
        <v>84037698.459999993</v>
      </c>
      <c r="V18" s="43">
        <v>85588265.069999993</v>
      </c>
      <c r="W18" s="43">
        <v>74895446.680000007</v>
      </c>
      <c r="X18" s="43">
        <v>74200233.900000006</v>
      </c>
      <c r="Y18" s="43">
        <v>73362492.120000005</v>
      </c>
      <c r="Z18" s="43">
        <v>73822339.930000007</v>
      </c>
      <c r="AA18" s="43">
        <v>75061924.489999995</v>
      </c>
      <c r="AB18" s="43">
        <v>75860234.519999996</v>
      </c>
      <c r="AC18" s="43">
        <v>73890071.239999995</v>
      </c>
      <c r="AD18" s="86">
        <v>53495581.379999995</v>
      </c>
      <c r="AE18" s="43">
        <v>40314103.480000004</v>
      </c>
      <c r="AF18" s="43">
        <v>56216978</v>
      </c>
      <c r="AG18" s="43">
        <v>78302496.930000007</v>
      </c>
      <c r="AH18" s="43">
        <v>76623268.159999996</v>
      </c>
      <c r="AI18" s="39">
        <v>79237592.810000002</v>
      </c>
    </row>
    <row r="19" spans="1:35" x14ac:dyDescent="0.25">
      <c r="A19" s="42">
        <v>15</v>
      </c>
      <c r="B19" s="38" t="s">
        <v>173</v>
      </c>
      <c r="C19" s="43">
        <v>5185290</v>
      </c>
      <c r="D19" s="43">
        <v>16012026</v>
      </c>
      <c r="E19" s="43">
        <v>23977577</v>
      </c>
      <c r="F19" s="43">
        <v>28707774</v>
      </c>
      <c r="G19" s="43">
        <v>34156839.700000003</v>
      </c>
      <c r="H19" s="43">
        <v>36954309</v>
      </c>
      <c r="I19" s="43">
        <v>44528983</v>
      </c>
      <c r="J19" s="43">
        <v>51962965.25</v>
      </c>
      <c r="K19" s="43">
        <v>59476972</v>
      </c>
      <c r="L19" s="43">
        <v>66239310.719999999</v>
      </c>
      <c r="M19" s="43">
        <v>60735137.25</v>
      </c>
      <c r="N19" s="43">
        <v>60411692.890000008</v>
      </c>
      <c r="O19" s="43">
        <v>60271475.539999999</v>
      </c>
      <c r="P19" s="43">
        <v>61637907.040000007</v>
      </c>
      <c r="Q19" s="43">
        <v>64227212.990000002</v>
      </c>
      <c r="R19" s="43">
        <v>65247591.939999983</v>
      </c>
      <c r="S19" s="43">
        <v>67188553.179999992</v>
      </c>
      <c r="T19" s="43">
        <v>64835228.330000006</v>
      </c>
      <c r="U19" s="43">
        <v>65263769.540000007</v>
      </c>
      <c r="V19" s="43">
        <v>65318584.659999996</v>
      </c>
      <c r="W19" s="43">
        <v>58313226.929999992</v>
      </c>
      <c r="X19" s="43">
        <v>55677479.580000006</v>
      </c>
      <c r="Y19" s="43">
        <v>56406754.759999998</v>
      </c>
      <c r="Z19" s="43">
        <v>56271032.239999995</v>
      </c>
      <c r="AA19" s="43">
        <v>54170062.460000001</v>
      </c>
      <c r="AB19" s="43">
        <v>58387460.550000004</v>
      </c>
      <c r="AC19" s="43">
        <v>56358630.18999999</v>
      </c>
      <c r="AD19" s="86">
        <v>40882396.549999997</v>
      </c>
      <c r="AE19" s="43">
        <v>30479034.110000003</v>
      </c>
      <c r="AF19" s="43">
        <v>44169837</v>
      </c>
      <c r="AG19" s="43">
        <v>60358350.799999997</v>
      </c>
      <c r="AH19" s="43">
        <v>58047020.799999997</v>
      </c>
      <c r="AI19" s="39">
        <v>59126804.770000011</v>
      </c>
    </row>
    <row r="20" spans="1:35" x14ac:dyDescent="0.25">
      <c r="A20" s="42">
        <v>16</v>
      </c>
      <c r="B20" s="38" t="s">
        <v>188</v>
      </c>
      <c r="C20" s="43">
        <v>12892936</v>
      </c>
      <c r="D20" s="43">
        <v>24903196</v>
      </c>
      <c r="E20" s="43">
        <v>33133783</v>
      </c>
      <c r="F20" s="43">
        <v>38663951</v>
      </c>
      <c r="G20" s="43">
        <v>43945745.079999998</v>
      </c>
      <c r="H20" s="43">
        <v>48435952.710000001</v>
      </c>
      <c r="I20" s="43">
        <v>53254055</v>
      </c>
      <c r="J20" s="43">
        <v>56229765.969999999</v>
      </c>
      <c r="K20" s="43">
        <v>60443905</v>
      </c>
      <c r="L20" s="43">
        <v>63495014.439999998</v>
      </c>
      <c r="M20" s="43">
        <v>58217999.240000002</v>
      </c>
      <c r="N20" s="43">
        <v>56555305.20000001</v>
      </c>
      <c r="O20" s="43">
        <v>58320305.589999996</v>
      </c>
      <c r="P20" s="43">
        <v>58005668.82</v>
      </c>
      <c r="Q20" s="43">
        <v>59468569.54999999</v>
      </c>
      <c r="R20" s="43">
        <v>58100445.75999999</v>
      </c>
      <c r="S20" s="43">
        <v>58794745.230000004</v>
      </c>
      <c r="T20" s="43">
        <v>56179153.680000007</v>
      </c>
      <c r="U20" s="43">
        <v>56630431.919999987</v>
      </c>
      <c r="V20" s="43">
        <v>56099418.109999992</v>
      </c>
      <c r="W20" s="43">
        <v>52788996.000000007</v>
      </c>
      <c r="X20" s="43">
        <v>52905865.710000001</v>
      </c>
      <c r="Y20" s="43">
        <v>52994016.090000004</v>
      </c>
      <c r="Z20" s="43">
        <v>53735025.139999993</v>
      </c>
      <c r="AA20" s="43">
        <v>54068510.530000009</v>
      </c>
      <c r="AB20" s="43">
        <v>54924962.829999998</v>
      </c>
      <c r="AC20" s="43">
        <v>57257924.75</v>
      </c>
      <c r="AD20" s="86">
        <v>42243207.829999991</v>
      </c>
      <c r="AE20" s="43">
        <v>35704081.490000002</v>
      </c>
      <c r="AF20" s="43">
        <v>50134080</v>
      </c>
      <c r="AG20" s="43">
        <v>66119496.539999999</v>
      </c>
      <c r="AH20" s="43">
        <v>66253194.45000001</v>
      </c>
      <c r="AI20" s="39">
        <v>68432993.539999977</v>
      </c>
    </row>
    <row r="21" spans="1:35" x14ac:dyDescent="0.25">
      <c r="A21" s="42">
        <v>17</v>
      </c>
      <c r="B21" s="38" t="s">
        <v>175</v>
      </c>
      <c r="C21" s="43">
        <v>8882281</v>
      </c>
      <c r="D21" s="43">
        <v>18219107</v>
      </c>
      <c r="E21" s="43">
        <v>23369404</v>
      </c>
      <c r="F21" s="43">
        <v>27387967</v>
      </c>
      <c r="G21" s="43">
        <v>29972491.5</v>
      </c>
      <c r="H21" s="43">
        <v>36273354.799999997</v>
      </c>
      <c r="I21" s="43">
        <v>45184406</v>
      </c>
      <c r="J21" s="43">
        <v>52775351.340000004</v>
      </c>
      <c r="K21" s="43">
        <v>61426740</v>
      </c>
      <c r="L21" s="43">
        <v>67762071.709999993</v>
      </c>
      <c r="M21" s="43">
        <v>60639465.409999996</v>
      </c>
      <c r="N21" s="43">
        <v>59765106.470000006</v>
      </c>
      <c r="O21" s="43">
        <v>61601373.939999998</v>
      </c>
      <c r="P21" s="43">
        <v>59718732.340000004</v>
      </c>
      <c r="Q21" s="43">
        <v>62885693.379999995</v>
      </c>
      <c r="R21" s="43">
        <v>67186595.699999988</v>
      </c>
      <c r="S21" s="43">
        <v>68474847.930000007</v>
      </c>
      <c r="T21" s="43">
        <v>67290864.25999999</v>
      </c>
      <c r="U21" s="43">
        <v>68684420.189999983</v>
      </c>
      <c r="V21" s="43">
        <v>66782903.160000004</v>
      </c>
      <c r="W21" s="43">
        <v>62415124.119999997</v>
      </c>
      <c r="X21" s="43">
        <v>62294867.290000007</v>
      </c>
      <c r="Y21" s="43">
        <v>61694366.5</v>
      </c>
      <c r="Z21" s="43">
        <v>65184083.079999998</v>
      </c>
      <c r="AA21" s="43">
        <v>65114897.859999992</v>
      </c>
      <c r="AB21" s="43">
        <v>65326363.450000003</v>
      </c>
      <c r="AC21" s="43">
        <v>62861488.650000006</v>
      </c>
      <c r="AD21" s="86">
        <v>45231944.010000005</v>
      </c>
      <c r="AE21" s="43">
        <v>33757179.789999999</v>
      </c>
      <c r="AF21" s="43">
        <v>45922627</v>
      </c>
      <c r="AG21" s="43">
        <v>62283768.149999999</v>
      </c>
      <c r="AH21" s="43">
        <v>63968642.399999999</v>
      </c>
      <c r="AI21" s="39">
        <v>64200755.529999994</v>
      </c>
    </row>
    <row r="22" spans="1:35" x14ac:dyDescent="0.25">
      <c r="A22" s="42">
        <v>18</v>
      </c>
      <c r="B22" s="44" t="s">
        <v>168</v>
      </c>
      <c r="C22" s="43">
        <v>17521098</v>
      </c>
      <c r="D22" s="43">
        <v>44459769</v>
      </c>
      <c r="E22" s="43">
        <v>51379851</v>
      </c>
      <c r="F22" s="43">
        <v>60873049</v>
      </c>
      <c r="G22" s="43">
        <v>62011793.859999999</v>
      </c>
      <c r="H22" s="43">
        <v>61136690.539999999</v>
      </c>
      <c r="I22" s="43">
        <v>66366249</v>
      </c>
      <c r="J22" s="43">
        <v>71529017.140000001</v>
      </c>
      <c r="K22" s="43">
        <v>75057332</v>
      </c>
      <c r="L22" s="43">
        <v>79795255.579999998</v>
      </c>
      <c r="M22" s="43">
        <v>69491215.219999999</v>
      </c>
      <c r="N22" s="43">
        <v>66090193.810000002</v>
      </c>
      <c r="O22" s="43">
        <v>68061478.059999987</v>
      </c>
      <c r="P22" s="43">
        <v>70795183.450000018</v>
      </c>
      <c r="Q22" s="43">
        <v>72139779.529999986</v>
      </c>
      <c r="R22" s="43">
        <v>71865694.149999991</v>
      </c>
      <c r="S22" s="43">
        <v>69217106.409999996</v>
      </c>
      <c r="T22" s="43">
        <v>65574982.670000002</v>
      </c>
      <c r="U22" s="43">
        <v>66493684.620000005</v>
      </c>
      <c r="V22" s="43">
        <v>70308561.850000009</v>
      </c>
      <c r="W22" s="43">
        <v>70739983.129999995</v>
      </c>
      <c r="X22" s="43">
        <v>72707033.109999999</v>
      </c>
      <c r="Y22" s="43">
        <v>75868075.109999999</v>
      </c>
      <c r="Z22" s="43">
        <v>79770052.63000001</v>
      </c>
      <c r="AA22" s="43">
        <v>80349220.840000004</v>
      </c>
      <c r="AB22" s="43">
        <v>83992700.399999991</v>
      </c>
      <c r="AC22" s="43">
        <v>84505931.590000004</v>
      </c>
      <c r="AD22" s="86">
        <v>60550927.449999996</v>
      </c>
      <c r="AE22" s="43">
        <v>41502500.310000002</v>
      </c>
      <c r="AF22" s="43">
        <v>61112470</v>
      </c>
      <c r="AG22" s="43">
        <v>86325377.170000002</v>
      </c>
      <c r="AH22" s="43">
        <v>95137726.950000003</v>
      </c>
      <c r="AI22" s="39">
        <v>98810093.689999983</v>
      </c>
    </row>
    <row r="23" spans="1:35" x14ac:dyDescent="0.25">
      <c r="A23" s="42">
        <v>19</v>
      </c>
      <c r="B23" s="38" t="s">
        <v>195</v>
      </c>
      <c r="C23" s="43">
        <v>348087</v>
      </c>
      <c r="D23" s="43">
        <v>3236515</v>
      </c>
      <c r="E23" s="43">
        <v>6816113</v>
      </c>
      <c r="F23" s="43">
        <v>10792060</v>
      </c>
      <c r="G23" s="43">
        <v>13624057.199999999</v>
      </c>
      <c r="H23" s="43">
        <v>15672151.5</v>
      </c>
      <c r="I23" s="43">
        <v>19484600</v>
      </c>
      <c r="J23" s="43">
        <v>22039453.84</v>
      </c>
      <c r="K23" s="43">
        <v>23860574</v>
      </c>
      <c r="L23" s="43">
        <v>26812417.859999999</v>
      </c>
      <c r="M23" s="43">
        <v>24347337.170000002</v>
      </c>
      <c r="N23" s="43">
        <v>24981234.989999998</v>
      </c>
      <c r="O23" s="43">
        <v>28059253.25</v>
      </c>
      <c r="P23" s="43">
        <v>31691045.379999999</v>
      </c>
      <c r="Q23" s="43">
        <v>36061563.539999999</v>
      </c>
      <c r="R23" s="43">
        <v>38437844.769999996</v>
      </c>
      <c r="S23" s="43">
        <v>42579265.079999998</v>
      </c>
      <c r="T23" s="43">
        <v>44658490.249999993</v>
      </c>
      <c r="U23" s="43">
        <v>49346853.599999994</v>
      </c>
      <c r="V23" s="43">
        <v>56522260.260000005</v>
      </c>
      <c r="W23" s="43">
        <v>53565855.910000011</v>
      </c>
      <c r="X23" s="43">
        <v>54211051.129999988</v>
      </c>
      <c r="Y23" s="43">
        <v>57349284.439999998</v>
      </c>
      <c r="Z23" s="43">
        <v>60035038.009999998</v>
      </c>
      <c r="AA23" s="43">
        <v>61157311.670000009</v>
      </c>
      <c r="AB23" s="43">
        <v>66052977.769999996</v>
      </c>
      <c r="AC23" s="43">
        <v>67781774.819999993</v>
      </c>
      <c r="AD23" s="86">
        <v>51592384.789999999</v>
      </c>
      <c r="AE23" s="43">
        <v>42096239.840000004</v>
      </c>
      <c r="AF23" s="43">
        <v>61122752</v>
      </c>
      <c r="AG23" s="43">
        <v>86742697.920000002</v>
      </c>
      <c r="AH23" s="43">
        <v>90271752.75</v>
      </c>
      <c r="AI23" s="39">
        <v>95699646.060000002</v>
      </c>
    </row>
    <row r="24" spans="1:35" x14ac:dyDescent="0.25">
      <c r="A24" s="42">
        <v>20</v>
      </c>
      <c r="B24" s="38" t="s">
        <v>177</v>
      </c>
      <c r="C24" s="43">
        <v>15882691</v>
      </c>
      <c r="D24" s="43">
        <v>32206956</v>
      </c>
      <c r="E24" s="43">
        <v>40134041</v>
      </c>
      <c r="F24" s="43">
        <v>54078444</v>
      </c>
      <c r="G24" s="43">
        <v>63817631.560000002</v>
      </c>
      <c r="H24" s="43">
        <v>73234749.120000005</v>
      </c>
      <c r="I24" s="43">
        <v>97362804</v>
      </c>
      <c r="J24" s="43">
        <v>114825910.23</v>
      </c>
      <c r="K24" s="43">
        <v>123731689</v>
      </c>
      <c r="L24" s="43">
        <v>135214941.72</v>
      </c>
      <c r="M24" s="43">
        <v>121110948.14</v>
      </c>
      <c r="N24" s="43">
        <v>116141093.94</v>
      </c>
      <c r="O24" s="43">
        <v>119402401.14000002</v>
      </c>
      <c r="P24" s="43">
        <v>126167612.43999997</v>
      </c>
      <c r="Q24" s="43">
        <v>128681581.14000002</v>
      </c>
      <c r="R24" s="43">
        <v>125714693.95000002</v>
      </c>
      <c r="S24" s="43">
        <v>123940166.42999999</v>
      </c>
      <c r="T24" s="43">
        <v>121199336.55999999</v>
      </c>
      <c r="U24" s="43">
        <v>122053303.67</v>
      </c>
      <c r="V24" s="43">
        <v>122352426.15000002</v>
      </c>
      <c r="W24" s="43">
        <v>112663385.34999999</v>
      </c>
      <c r="X24" s="43">
        <v>109202526.58</v>
      </c>
      <c r="Y24" s="43">
        <v>114356289.27</v>
      </c>
      <c r="Z24" s="43">
        <v>111391123.95</v>
      </c>
      <c r="AA24" s="43">
        <v>109200787.09999999</v>
      </c>
      <c r="AB24" s="43">
        <v>111942285.37</v>
      </c>
      <c r="AC24" s="43">
        <v>110209894.94</v>
      </c>
      <c r="AD24" s="86">
        <v>80541622.779999986</v>
      </c>
      <c r="AE24" s="43">
        <v>62312856.440000005</v>
      </c>
      <c r="AF24" s="43">
        <v>84931442</v>
      </c>
      <c r="AG24" s="43">
        <v>122500822.52</v>
      </c>
      <c r="AH24" s="43">
        <v>121417688.02</v>
      </c>
      <c r="AI24" s="39">
        <v>126045998.69</v>
      </c>
    </row>
    <row r="25" spans="1:35" x14ac:dyDescent="0.25">
      <c r="A25" s="42">
        <v>21</v>
      </c>
      <c r="B25" s="38" t="s">
        <v>192</v>
      </c>
      <c r="C25" s="43">
        <v>19791070</v>
      </c>
      <c r="D25" s="43">
        <v>34477592</v>
      </c>
      <c r="E25" s="43">
        <v>35731092</v>
      </c>
      <c r="F25" s="43">
        <v>43051155</v>
      </c>
      <c r="G25" s="43">
        <v>49772358.270000003</v>
      </c>
      <c r="H25" s="43">
        <v>57710226.829999998</v>
      </c>
      <c r="I25" s="43">
        <v>67467651</v>
      </c>
      <c r="J25" s="43">
        <v>73117845.530000001</v>
      </c>
      <c r="K25" s="43">
        <v>78361296</v>
      </c>
      <c r="L25" s="43">
        <v>82931736.269999996</v>
      </c>
      <c r="M25" s="43">
        <v>74201061.629999995</v>
      </c>
      <c r="N25" s="43">
        <v>72805996.620000005</v>
      </c>
      <c r="O25" s="43">
        <v>73585863.199999988</v>
      </c>
      <c r="P25" s="43">
        <v>75751869.340000018</v>
      </c>
      <c r="Q25" s="43">
        <v>76856071.760000005</v>
      </c>
      <c r="R25" s="43">
        <v>76213310.410000011</v>
      </c>
      <c r="S25" s="43">
        <v>79133168.159999996</v>
      </c>
      <c r="T25" s="43">
        <v>75473013.359999999</v>
      </c>
      <c r="U25" s="43">
        <v>77097074.930000022</v>
      </c>
      <c r="V25" s="43">
        <v>77910935.199999988</v>
      </c>
      <c r="W25" s="43">
        <v>71499311.560000002</v>
      </c>
      <c r="X25" s="43">
        <v>72123897.079999998</v>
      </c>
      <c r="Y25" s="43">
        <v>74747047.290000021</v>
      </c>
      <c r="Z25" s="43">
        <v>75401077.510000005</v>
      </c>
      <c r="AA25" s="43">
        <v>75679083.210000008</v>
      </c>
      <c r="AB25" s="43">
        <v>78589175.420000002</v>
      </c>
      <c r="AC25" s="43">
        <v>77650758.560000002</v>
      </c>
      <c r="AD25" s="86">
        <v>57497773.729999997</v>
      </c>
      <c r="AE25" s="43">
        <v>43672024.93</v>
      </c>
      <c r="AF25" s="43">
        <v>62465545</v>
      </c>
      <c r="AG25" s="43">
        <v>85197625.769999996</v>
      </c>
      <c r="AH25" s="43">
        <v>85434267.049999997</v>
      </c>
      <c r="AI25" s="39">
        <v>86596862.290000007</v>
      </c>
    </row>
    <row r="26" spans="1:35" x14ac:dyDescent="0.25">
      <c r="A26" s="42">
        <v>22</v>
      </c>
      <c r="B26" s="38" t="s">
        <v>169</v>
      </c>
      <c r="C26" s="43">
        <v>11356</v>
      </c>
      <c r="D26" s="43">
        <v>8275762</v>
      </c>
      <c r="E26" s="43">
        <v>20914613</v>
      </c>
      <c r="F26" s="43">
        <v>33416371</v>
      </c>
      <c r="G26" s="43">
        <v>43579250.579999998</v>
      </c>
      <c r="H26" s="43">
        <v>48486200.759999998</v>
      </c>
      <c r="I26" s="43">
        <v>55442642</v>
      </c>
      <c r="J26" s="43">
        <v>63128708.689999998</v>
      </c>
      <c r="K26" s="43">
        <v>67410967</v>
      </c>
      <c r="L26" s="43">
        <v>72771514.469999999</v>
      </c>
      <c r="M26" s="43">
        <v>66984187.440000005</v>
      </c>
      <c r="N26" s="43">
        <v>66016237.569999993</v>
      </c>
      <c r="O26" s="43">
        <v>69678663.660000011</v>
      </c>
      <c r="P26" s="43">
        <v>71182320.910000011</v>
      </c>
      <c r="Q26" s="43">
        <v>71842967.569999993</v>
      </c>
      <c r="R26" s="43">
        <v>72193600.810000002</v>
      </c>
      <c r="S26" s="43">
        <v>73372846.900000006</v>
      </c>
      <c r="T26" s="43">
        <v>69372240.879999995</v>
      </c>
      <c r="U26" s="43">
        <v>69419769.949999988</v>
      </c>
      <c r="V26" s="43">
        <v>69605532.519999996</v>
      </c>
      <c r="W26" s="43">
        <v>63669829.729999997</v>
      </c>
      <c r="X26" s="43">
        <v>63642789.100000001</v>
      </c>
      <c r="Y26" s="43">
        <v>63521371.649999999</v>
      </c>
      <c r="Z26" s="43">
        <v>63531110.680000007</v>
      </c>
      <c r="AA26" s="43">
        <v>61627685.480000004</v>
      </c>
      <c r="AB26" s="43">
        <v>64168977.159999982</v>
      </c>
      <c r="AC26" s="43">
        <v>63600000</v>
      </c>
      <c r="AD26" s="86">
        <v>45240802.689999998</v>
      </c>
      <c r="AE26" s="43">
        <v>34684437.160000004</v>
      </c>
      <c r="AF26" s="43">
        <v>46210632</v>
      </c>
      <c r="AG26" s="43">
        <v>62063452.719999999</v>
      </c>
      <c r="AH26" s="43">
        <v>61438680.969999999</v>
      </c>
      <c r="AI26" s="39">
        <v>64641115.050000012</v>
      </c>
    </row>
    <row r="27" spans="1:35" x14ac:dyDescent="0.25">
      <c r="A27" s="42">
        <v>23</v>
      </c>
      <c r="B27" s="38" t="s">
        <v>196</v>
      </c>
      <c r="C27" s="43">
        <v>6209944</v>
      </c>
      <c r="D27" s="43">
        <v>17803849</v>
      </c>
      <c r="E27" s="43">
        <v>27191977</v>
      </c>
      <c r="F27" s="43">
        <v>36254723</v>
      </c>
      <c r="G27" s="43">
        <v>42073080.659999996</v>
      </c>
      <c r="H27" s="43">
        <v>47766869.950000003</v>
      </c>
      <c r="I27" s="43">
        <v>57560132</v>
      </c>
      <c r="J27" s="43">
        <v>65230418.909999996</v>
      </c>
      <c r="K27" s="43">
        <v>72624848</v>
      </c>
      <c r="L27" s="43">
        <v>80496730.959999993</v>
      </c>
      <c r="M27" s="43">
        <v>74925524.25999999</v>
      </c>
      <c r="N27" s="43">
        <v>75346498.469999999</v>
      </c>
      <c r="O27" s="43">
        <v>78116777.969999984</v>
      </c>
      <c r="P27" s="43">
        <v>79197566.609999999</v>
      </c>
      <c r="Q27" s="43">
        <v>80841170.920000002</v>
      </c>
      <c r="R27" s="43">
        <v>84645644.609999999</v>
      </c>
      <c r="S27" s="43">
        <v>86604558.099999994</v>
      </c>
      <c r="T27" s="43">
        <v>80949275.24000001</v>
      </c>
      <c r="U27" s="43">
        <v>83220508.820000008</v>
      </c>
      <c r="V27" s="43">
        <v>83581310.210000008</v>
      </c>
      <c r="W27" s="43">
        <v>78899226.329999998</v>
      </c>
      <c r="X27" s="43">
        <v>79046839.169999987</v>
      </c>
      <c r="Y27" s="43">
        <v>79400240.340000004</v>
      </c>
      <c r="Z27" s="43">
        <v>82381143.150000021</v>
      </c>
      <c r="AA27" s="43">
        <v>82563313.290000007</v>
      </c>
      <c r="AB27" s="43">
        <v>83996241.790000007</v>
      </c>
      <c r="AC27" s="43">
        <v>83357567.149999976</v>
      </c>
      <c r="AD27" s="86">
        <v>63053341.439999998</v>
      </c>
      <c r="AE27" s="43">
        <v>49342514.790000007</v>
      </c>
      <c r="AF27" s="43">
        <v>67412974</v>
      </c>
      <c r="AG27" s="43">
        <v>90344068.260000005</v>
      </c>
      <c r="AH27" s="43">
        <v>87818238.920000002</v>
      </c>
      <c r="AI27" s="39">
        <v>88228556.770000011</v>
      </c>
    </row>
    <row r="28" spans="1:35" x14ac:dyDescent="0.25">
      <c r="A28" s="42">
        <v>24</v>
      </c>
      <c r="B28" s="38" t="s">
        <v>205</v>
      </c>
      <c r="C28" s="43">
        <v>0</v>
      </c>
      <c r="D28" s="43">
        <v>505280</v>
      </c>
      <c r="E28" s="43">
        <v>1984587</v>
      </c>
      <c r="F28" s="43">
        <v>2488418</v>
      </c>
      <c r="G28" s="43">
        <v>3289324.92</v>
      </c>
      <c r="H28" s="43">
        <v>7435444.0999999996</v>
      </c>
      <c r="I28" s="43">
        <v>9318638</v>
      </c>
      <c r="J28" s="43">
        <v>11254335.74</v>
      </c>
      <c r="K28" s="43">
        <v>11542272</v>
      </c>
      <c r="L28" s="43">
        <v>11814413.880000001</v>
      </c>
      <c r="M28" s="43">
        <v>10371760.710000001</v>
      </c>
      <c r="N28" s="43">
        <v>9627072.660000002</v>
      </c>
      <c r="O28" s="43">
        <v>10133385.539999999</v>
      </c>
      <c r="P28" s="43">
        <v>10312411.08</v>
      </c>
      <c r="Q28" s="43">
        <v>10784377.969999999</v>
      </c>
      <c r="R28" s="43">
        <v>10670820.52</v>
      </c>
      <c r="S28" s="43">
        <v>10884191.609999999</v>
      </c>
      <c r="T28" s="43">
        <v>9953208.6699999981</v>
      </c>
      <c r="U28" s="43">
        <v>9749712.8900000006</v>
      </c>
      <c r="V28" s="43">
        <v>9303211.7100000009</v>
      </c>
      <c r="W28" s="43">
        <v>7761178.5499999998</v>
      </c>
      <c r="X28" s="43">
        <v>7281530.4699999997</v>
      </c>
      <c r="Y28" s="43">
        <v>7514346.4399999995</v>
      </c>
      <c r="Z28" s="43">
        <v>8252420.6899999995</v>
      </c>
      <c r="AA28" s="43">
        <v>8298522.6100000013</v>
      </c>
      <c r="AB28" s="43">
        <v>8997960.4100000001</v>
      </c>
      <c r="AC28" s="43">
        <v>9850088.2300000004</v>
      </c>
      <c r="AD28" s="86">
        <v>7336414.6099999994</v>
      </c>
      <c r="AE28" s="43">
        <v>4886130.3499999996</v>
      </c>
      <c r="AF28" s="43">
        <v>7180438</v>
      </c>
      <c r="AG28" s="43">
        <v>9600842.3300000001</v>
      </c>
      <c r="AH28" s="43">
        <v>9368870</v>
      </c>
      <c r="AI28" s="39">
        <v>10015312.43</v>
      </c>
    </row>
    <row r="29" spans="1:35" x14ac:dyDescent="0.25">
      <c r="A29" s="42">
        <v>25</v>
      </c>
      <c r="B29" s="44" t="s">
        <v>178</v>
      </c>
      <c r="C29" s="43">
        <v>789096</v>
      </c>
      <c r="D29" s="43">
        <v>6259110</v>
      </c>
      <c r="E29" s="43">
        <v>10041080</v>
      </c>
      <c r="F29" s="43">
        <v>14469874</v>
      </c>
      <c r="G29" s="43">
        <v>17784621.899999999</v>
      </c>
      <c r="H29" s="43">
        <v>22189541.300000001</v>
      </c>
      <c r="I29" s="43">
        <v>27461682</v>
      </c>
      <c r="J29" s="43">
        <v>30369624.93</v>
      </c>
      <c r="K29" s="43">
        <v>34569402</v>
      </c>
      <c r="L29" s="43">
        <v>35895370.780000001</v>
      </c>
      <c r="M29" s="43">
        <v>31145528.669999998</v>
      </c>
      <c r="N29" s="43">
        <v>29821820.640000004</v>
      </c>
      <c r="O29" s="43">
        <v>30918183.82</v>
      </c>
      <c r="P29" s="43">
        <v>30995436.000000004</v>
      </c>
      <c r="Q29" s="43">
        <v>31125947.700000003</v>
      </c>
      <c r="R29" s="43">
        <v>30013661.620000001</v>
      </c>
      <c r="S29" s="43">
        <v>29947302.640000001</v>
      </c>
      <c r="T29" s="43">
        <v>28196036.07</v>
      </c>
      <c r="U29" s="43">
        <v>28553964.600000001</v>
      </c>
      <c r="V29" s="43">
        <v>27583235.030000001</v>
      </c>
      <c r="W29" s="43">
        <v>24788263.899999999</v>
      </c>
      <c r="X29" s="43">
        <v>26153986.770000003</v>
      </c>
      <c r="Y29" s="43">
        <v>28842530.389999997</v>
      </c>
      <c r="Z29" s="43">
        <v>28095943.280000001</v>
      </c>
      <c r="AA29" s="43">
        <v>27466983.75</v>
      </c>
      <c r="AB29" s="43">
        <v>27496648.160000004</v>
      </c>
      <c r="AC29" s="43">
        <v>28426650.629999999</v>
      </c>
      <c r="AD29" s="86">
        <v>21478127.170000002</v>
      </c>
      <c r="AE29" s="43">
        <v>16253249.020000001</v>
      </c>
      <c r="AF29" s="43">
        <v>20898871</v>
      </c>
      <c r="AG29" s="43">
        <v>28494636.09</v>
      </c>
      <c r="AH29" s="43">
        <v>29442783.23</v>
      </c>
      <c r="AI29" s="39">
        <v>30478856.880000003</v>
      </c>
    </row>
    <row r="30" spans="1:35" x14ac:dyDescent="0.25">
      <c r="A30" s="42">
        <v>26</v>
      </c>
      <c r="B30" s="38" t="s">
        <v>189</v>
      </c>
      <c r="C30" s="43">
        <v>1030845</v>
      </c>
      <c r="D30" s="43">
        <v>4233094</v>
      </c>
      <c r="E30" s="43">
        <v>8132171</v>
      </c>
      <c r="F30" s="43">
        <v>14884536</v>
      </c>
      <c r="G30" s="43">
        <v>16614107.75</v>
      </c>
      <c r="H30" s="43">
        <v>18918503.800000001</v>
      </c>
      <c r="I30" s="43">
        <v>20677806</v>
      </c>
      <c r="J30" s="43">
        <v>22588810.34</v>
      </c>
      <c r="K30" s="43">
        <v>24527391</v>
      </c>
      <c r="L30" s="43">
        <v>26415200.68</v>
      </c>
      <c r="M30" s="43">
        <v>22529561.469999999</v>
      </c>
      <c r="N30" s="43">
        <v>21079372.050000004</v>
      </c>
      <c r="O30" s="43">
        <v>21963898.539999999</v>
      </c>
      <c r="P30" s="43">
        <v>22749351.990000002</v>
      </c>
      <c r="Q30" s="43">
        <v>23082623.609999996</v>
      </c>
      <c r="R30" s="43">
        <v>23733444.169999998</v>
      </c>
      <c r="S30" s="43">
        <v>23483897.169999998</v>
      </c>
      <c r="T30" s="43">
        <v>22341508.770000003</v>
      </c>
      <c r="U30" s="43">
        <v>22317740.949999999</v>
      </c>
      <c r="V30" s="43">
        <v>23511315.729999997</v>
      </c>
      <c r="W30" s="43">
        <v>21423048.699999999</v>
      </c>
      <c r="X30" s="43">
        <v>21575746.540000003</v>
      </c>
      <c r="Y30" s="43">
        <v>23019972.590000004</v>
      </c>
      <c r="Z30" s="43">
        <v>23443276.629999999</v>
      </c>
      <c r="AA30" s="43">
        <v>23032562.789999999</v>
      </c>
      <c r="AB30" s="43">
        <v>20852827.550000001</v>
      </c>
      <c r="AC30" s="43">
        <v>19862345.299999997</v>
      </c>
      <c r="AD30" s="86">
        <v>14118284.770000001</v>
      </c>
      <c r="AE30" s="43">
        <v>11185349.52</v>
      </c>
      <c r="AF30" s="43">
        <v>15247318</v>
      </c>
      <c r="AG30" s="43">
        <v>20327117.510000002</v>
      </c>
      <c r="AH30" s="43">
        <v>19809877.190000001</v>
      </c>
      <c r="AI30" s="39">
        <v>19336495.280000001</v>
      </c>
    </row>
    <row r="31" spans="1:35" x14ac:dyDescent="0.25">
      <c r="A31" s="42">
        <v>27</v>
      </c>
      <c r="B31" s="38" t="s">
        <v>172</v>
      </c>
      <c r="C31" s="43">
        <v>8888790</v>
      </c>
      <c r="D31" s="43">
        <v>22152420</v>
      </c>
      <c r="E31" s="43">
        <v>24974921</v>
      </c>
      <c r="F31" s="43">
        <v>34408350</v>
      </c>
      <c r="G31" s="43">
        <v>42147801.899999999</v>
      </c>
      <c r="H31" s="43">
        <v>47314721.100000001</v>
      </c>
      <c r="I31" s="43">
        <v>52623629</v>
      </c>
      <c r="J31" s="43">
        <v>54151442.460000001</v>
      </c>
      <c r="K31" s="43">
        <v>56345872</v>
      </c>
      <c r="L31" s="43">
        <v>57977102.390000001</v>
      </c>
      <c r="M31" s="43">
        <v>54775148.929999992</v>
      </c>
      <c r="N31" s="43">
        <v>54101102.040000007</v>
      </c>
      <c r="O31" s="43">
        <v>56297627.899999999</v>
      </c>
      <c r="P31" s="43">
        <v>58110955.689999998</v>
      </c>
      <c r="Q31" s="43">
        <v>58659456.439999998</v>
      </c>
      <c r="R31" s="43">
        <v>58629142.629999988</v>
      </c>
      <c r="S31" s="43">
        <v>58709215.800000004</v>
      </c>
      <c r="T31" s="43">
        <v>56107009.560000002</v>
      </c>
      <c r="U31" s="43">
        <v>55868897.509999998</v>
      </c>
      <c r="V31" s="43">
        <v>55013142.670000009</v>
      </c>
      <c r="W31" s="43">
        <v>50781660.090000004</v>
      </c>
      <c r="X31" s="43">
        <v>51944253.640000001</v>
      </c>
      <c r="Y31" s="43">
        <v>51581759.5</v>
      </c>
      <c r="Z31" s="43">
        <v>53182056.729999997</v>
      </c>
      <c r="AA31" s="43">
        <v>52884289.659999996</v>
      </c>
      <c r="AB31" s="43">
        <v>53601233.780000001</v>
      </c>
      <c r="AC31" s="43">
        <v>52795623.890000001</v>
      </c>
      <c r="AD31" s="86">
        <v>37533801.119999997</v>
      </c>
      <c r="AE31" s="43">
        <v>28744018.469999999</v>
      </c>
      <c r="AF31" s="43">
        <v>39610149</v>
      </c>
      <c r="AG31" s="43">
        <v>56114551.280000001</v>
      </c>
      <c r="AH31" s="43">
        <v>59662331.369999997</v>
      </c>
      <c r="AI31" s="39">
        <v>62945798.120000005</v>
      </c>
    </row>
    <row r="32" spans="1:35" x14ac:dyDescent="0.25">
      <c r="A32" s="42">
        <v>28</v>
      </c>
      <c r="B32" s="38" t="s">
        <v>206</v>
      </c>
      <c r="C32" s="43">
        <v>1703209</v>
      </c>
      <c r="D32" s="43">
        <v>12857992</v>
      </c>
      <c r="E32" s="43">
        <v>23299598</v>
      </c>
      <c r="F32" s="43">
        <v>32321486</v>
      </c>
      <c r="G32" s="43">
        <v>45336643.869999997</v>
      </c>
      <c r="H32" s="43">
        <v>53923990.5</v>
      </c>
      <c r="I32" s="43">
        <v>64888765</v>
      </c>
      <c r="J32" s="43">
        <v>71557259.5</v>
      </c>
      <c r="K32" s="43">
        <v>78260969</v>
      </c>
      <c r="L32" s="43">
        <v>84436696.510000005</v>
      </c>
      <c r="M32" s="43">
        <v>76144619.639999986</v>
      </c>
      <c r="N32" s="43">
        <v>75377775.890000001</v>
      </c>
      <c r="O32" s="43">
        <v>79362126.609999999</v>
      </c>
      <c r="P32" s="43">
        <v>81940218.519999981</v>
      </c>
      <c r="Q32" s="43">
        <v>84033308.760000005</v>
      </c>
      <c r="R32" s="43">
        <v>87459035.650000006</v>
      </c>
      <c r="S32" s="43">
        <v>94931183.269999996</v>
      </c>
      <c r="T32" s="43">
        <v>94451837.61999999</v>
      </c>
      <c r="U32" s="43">
        <v>109542887.94</v>
      </c>
      <c r="V32" s="43">
        <v>111583555.14</v>
      </c>
      <c r="W32" s="43">
        <v>101000103.43000001</v>
      </c>
      <c r="X32" s="43">
        <v>103500568.12</v>
      </c>
      <c r="Y32" s="43">
        <v>109161212.02</v>
      </c>
      <c r="Z32" s="43">
        <v>111651602.38999999</v>
      </c>
      <c r="AA32" s="43">
        <v>115293165.35999998</v>
      </c>
      <c r="AB32" s="43">
        <v>109477625.86000001</v>
      </c>
      <c r="AC32" s="43">
        <v>110856167.75999999</v>
      </c>
      <c r="AD32" s="86">
        <v>83730104.340000004</v>
      </c>
      <c r="AE32" s="43">
        <v>67242759.219999999</v>
      </c>
      <c r="AF32" s="43">
        <v>97729563</v>
      </c>
      <c r="AG32" s="43">
        <v>137846028.25</v>
      </c>
      <c r="AH32" s="43">
        <v>139026831.81999999</v>
      </c>
      <c r="AI32" s="39">
        <v>144263921.53</v>
      </c>
    </row>
    <row r="33" spans="1:36" x14ac:dyDescent="0.25">
      <c r="A33" s="42">
        <v>29</v>
      </c>
      <c r="B33" s="38" t="s">
        <v>186</v>
      </c>
      <c r="C33" s="43">
        <v>1141992</v>
      </c>
      <c r="D33" s="43">
        <v>11029434</v>
      </c>
      <c r="E33" s="43">
        <v>18666187</v>
      </c>
      <c r="F33" s="43">
        <v>26975073</v>
      </c>
      <c r="G33" s="43">
        <v>32745484.600000001</v>
      </c>
      <c r="H33" s="43">
        <v>38055507.799999997</v>
      </c>
      <c r="I33" s="43">
        <v>44297089</v>
      </c>
      <c r="J33" s="43">
        <v>49192195.210000001</v>
      </c>
      <c r="K33" s="43">
        <v>55607134</v>
      </c>
      <c r="L33" s="43">
        <v>60757743.280000001</v>
      </c>
      <c r="M33" s="43">
        <v>57199692.670000002</v>
      </c>
      <c r="N33" s="43">
        <v>59977617.629999995</v>
      </c>
      <c r="O33" s="43">
        <v>63256369.760000005</v>
      </c>
      <c r="P33" s="43">
        <v>67233711.299999997</v>
      </c>
      <c r="Q33" s="43">
        <v>70236333.689999998</v>
      </c>
      <c r="R33" s="43">
        <v>74836813.909999996</v>
      </c>
      <c r="S33" s="43">
        <v>79020729.420000002</v>
      </c>
      <c r="T33" s="43">
        <v>81735012.550000012</v>
      </c>
      <c r="U33" s="43">
        <v>85988380.86999999</v>
      </c>
      <c r="V33" s="43">
        <v>88533566.150000006</v>
      </c>
      <c r="W33" s="43">
        <v>87822812.060000002</v>
      </c>
      <c r="X33" s="43">
        <v>90342545.319999993</v>
      </c>
      <c r="Y33" s="43">
        <v>93116687.859999999</v>
      </c>
      <c r="Z33" s="43">
        <v>97384531.849999994</v>
      </c>
      <c r="AA33" s="43">
        <v>97761233.600000009</v>
      </c>
      <c r="AB33" s="43">
        <v>105458372.16000001</v>
      </c>
      <c r="AC33" s="43">
        <v>106057102.17999999</v>
      </c>
      <c r="AD33" s="86">
        <v>75755561.989999995</v>
      </c>
      <c r="AE33" s="43">
        <v>61629448.790000007</v>
      </c>
      <c r="AF33" s="43">
        <v>87520356</v>
      </c>
      <c r="AG33" s="43">
        <v>124903632.06</v>
      </c>
      <c r="AH33" s="43">
        <v>125213060.91</v>
      </c>
      <c r="AI33" s="39">
        <v>132357385.44</v>
      </c>
    </row>
    <row r="34" spans="1:36" x14ac:dyDescent="0.25">
      <c r="A34" s="42">
        <v>30</v>
      </c>
      <c r="B34" s="38" t="s">
        <v>187</v>
      </c>
      <c r="C34" s="43">
        <v>1815792</v>
      </c>
      <c r="D34" s="43">
        <v>2714594</v>
      </c>
      <c r="E34" s="43">
        <v>5277503</v>
      </c>
      <c r="F34" s="43">
        <v>10623605</v>
      </c>
      <c r="G34" s="43">
        <v>16596508.26</v>
      </c>
      <c r="H34" s="43">
        <v>24021747.879999999</v>
      </c>
      <c r="I34" s="43">
        <v>29728048</v>
      </c>
      <c r="J34" s="43">
        <v>33125992.280000001</v>
      </c>
      <c r="K34" s="43">
        <v>36386819</v>
      </c>
      <c r="L34" s="43">
        <v>37649552.829999998</v>
      </c>
      <c r="M34" s="43">
        <v>34064027.840000004</v>
      </c>
      <c r="N34" s="43">
        <v>31892973.650000002</v>
      </c>
      <c r="O34" s="43">
        <v>31018282.320000004</v>
      </c>
      <c r="P34" s="43">
        <v>30883989.129999999</v>
      </c>
      <c r="Q34" s="43">
        <v>31709830.040000003</v>
      </c>
      <c r="R34" s="43">
        <v>32052901.41</v>
      </c>
      <c r="S34" s="43">
        <v>33297272.350000005</v>
      </c>
      <c r="T34" s="43">
        <v>31567283.370000001</v>
      </c>
      <c r="U34" s="43">
        <v>31854316.710000001</v>
      </c>
      <c r="V34" s="43">
        <v>31424190.889999993</v>
      </c>
      <c r="W34" s="43">
        <v>29671353.130000003</v>
      </c>
      <c r="X34" s="43">
        <v>30077711.860000003</v>
      </c>
      <c r="Y34" s="43">
        <v>31084714.550000001</v>
      </c>
      <c r="Z34" s="43">
        <v>32992353.389999997</v>
      </c>
      <c r="AA34" s="43">
        <v>30801195.800000008</v>
      </c>
      <c r="AB34" s="43">
        <v>31076310.57</v>
      </c>
      <c r="AC34" s="43">
        <v>30265707.479999997</v>
      </c>
      <c r="AD34" s="86">
        <v>22747249.320000004</v>
      </c>
      <c r="AE34" s="43">
        <v>17170351.84</v>
      </c>
      <c r="AF34" s="43">
        <v>23037271</v>
      </c>
      <c r="AG34" s="43">
        <v>30411152.370000001</v>
      </c>
      <c r="AH34" s="43">
        <v>29842339.199999999</v>
      </c>
      <c r="AI34" s="39">
        <v>31632584.680000003</v>
      </c>
    </row>
    <row r="35" spans="1:36" x14ac:dyDescent="0.25">
      <c r="A35" s="42">
        <v>31</v>
      </c>
      <c r="B35" s="38" t="s">
        <v>194</v>
      </c>
      <c r="C35" s="43">
        <v>2146003</v>
      </c>
      <c r="D35" s="43">
        <v>6693949</v>
      </c>
      <c r="E35" s="43">
        <v>11025613</v>
      </c>
      <c r="F35" s="43">
        <v>15607401</v>
      </c>
      <c r="G35" s="43">
        <v>17722819.309999999</v>
      </c>
      <c r="H35" s="43">
        <v>20685119.09</v>
      </c>
      <c r="I35" s="43">
        <v>25871438</v>
      </c>
      <c r="J35" s="43">
        <v>29161097.329999998</v>
      </c>
      <c r="K35" s="43">
        <v>31329464</v>
      </c>
      <c r="L35" s="43">
        <v>34363316.490000002</v>
      </c>
      <c r="M35" s="43">
        <v>31346707.750000004</v>
      </c>
      <c r="N35" s="43">
        <v>29760849.640000001</v>
      </c>
      <c r="O35" s="43">
        <v>30952517.290000007</v>
      </c>
      <c r="P35" s="43">
        <v>32118731.880000003</v>
      </c>
      <c r="Q35" s="43">
        <v>33374783.080000002</v>
      </c>
      <c r="R35" s="43">
        <v>33870407.93</v>
      </c>
      <c r="S35" s="43">
        <v>34765902</v>
      </c>
      <c r="T35" s="43">
        <v>33368938.350000001</v>
      </c>
      <c r="U35" s="43">
        <v>31325668.059999999</v>
      </c>
      <c r="V35" s="43">
        <v>30695265.340000004</v>
      </c>
      <c r="W35" s="43">
        <v>26013535.349999998</v>
      </c>
      <c r="X35" s="43">
        <v>26635127.98</v>
      </c>
      <c r="Y35" s="43">
        <v>28786766.799999997</v>
      </c>
      <c r="Z35" s="43">
        <v>28793677.629999999</v>
      </c>
      <c r="AA35" s="43">
        <v>28850082.090000004</v>
      </c>
      <c r="AB35" s="43">
        <v>29300516.120000001</v>
      </c>
      <c r="AC35" s="43">
        <v>29226804.269999996</v>
      </c>
      <c r="AD35" s="86">
        <v>21194989.290000003</v>
      </c>
      <c r="AE35" s="43">
        <v>15836711.73</v>
      </c>
      <c r="AF35" s="43">
        <v>21873008</v>
      </c>
      <c r="AG35" s="43">
        <v>30291015.59</v>
      </c>
      <c r="AH35" s="43">
        <v>30596818.289999999</v>
      </c>
      <c r="AI35" s="39">
        <v>30194837.510000002</v>
      </c>
    </row>
    <row r="36" spans="1:36" x14ac:dyDescent="0.25">
      <c r="A36" s="42">
        <v>32</v>
      </c>
      <c r="B36" s="44" t="s">
        <v>218</v>
      </c>
      <c r="C36" s="49">
        <v>211319751</v>
      </c>
      <c r="D36" s="49">
        <v>551431696</v>
      </c>
      <c r="E36" s="49">
        <v>745524325</v>
      </c>
      <c r="F36" s="49">
        <v>963832773</v>
      </c>
      <c r="G36" s="49">
        <v>1131288009</v>
      </c>
      <c r="H36" s="49">
        <v>1306707971.5699997</v>
      </c>
      <c r="I36" s="49">
        <v>1542948218</v>
      </c>
      <c r="J36" s="49">
        <v>1724590985.22</v>
      </c>
      <c r="K36" s="49">
        <v>1878046121</v>
      </c>
      <c r="L36" s="49">
        <v>2034541146.1700001</v>
      </c>
      <c r="M36" s="49">
        <v>1847321200.2400005</v>
      </c>
      <c r="N36" s="49">
        <v>1804356770.5400007</v>
      </c>
      <c r="O36" s="49">
        <v>1882414518.4399998</v>
      </c>
      <c r="P36" s="49">
        <v>1949117045.4000003</v>
      </c>
      <c r="Q36" s="49">
        <v>2003105506.8699999</v>
      </c>
      <c r="R36" s="49">
        <v>2053645168.6300001</v>
      </c>
      <c r="S36" s="49">
        <v>2118551081.7900002</v>
      </c>
      <c r="T36" s="49">
        <v>2039969557.5899994</v>
      </c>
      <c r="U36" s="49">
        <v>2090823049.9700003</v>
      </c>
      <c r="V36" s="49">
        <v>2116752775.9100003</v>
      </c>
      <c r="W36" s="49">
        <v>1962250994.7499998</v>
      </c>
      <c r="X36" s="49">
        <v>1970397695.0899992</v>
      </c>
      <c r="Y36" s="49">
        <v>2027712436.6099999</v>
      </c>
      <c r="Z36" s="49">
        <v>2066437275.5400007</v>
      </c>
      <c r="AA36" s="49">
        <v>2055185557.1299994</v>
      </c>
      <c r="AB36" s="49">
        <v>2112497988.9000001</v>
      </c>
      <c r="AC36" s="49">
        <f>SUM(AC5:AC35)</f>
        <v>2102467838.6000004</v>
      </c>
      <c r="AD36" s="114">
        <f>SUM(AD5:AD35)</f>
        <v>1539365978.8999999</v>
      </c>
      <c r="AE36" s="49">
        <v>1210003665.4399998</v>
      </c>
      <c r="AF36" s="49">
        <f>SUM(AF5:AF35)</f>
        <v>1692407371</v>
      </c>
      <c r="AG36" s="49">
        <f>SUM(AG5:AG35)</f>
        <v>2329647193.3099999</v>
      </c>
      <c r="AH36" s="43">
        <f>SUM(AH5:AH35)</f>
        <v>2337402099.4400001</v>
      </c>
      <c r="AI36" s="43">
        <f>SUM(AI5:AI35)</f>
        <v>2419988691.5500002</v>
      </c>
    </row>
    <row r="37" spans="1:36" x14ac:dyDescent="0.25">
      <c r="A37" s="42">
        <v>33</v>
      </c>
      <c r="B37" s="44"/>
      <c r="C37" s="43"/>
      <c r="D37" s="43"/>
      <c r="E37" s="43"/>
      <c r="F37" s="43"/>
      <c r="G37" s="43"/>
      <c r="H37" s="43"/>
      <c r="I37" s="43"/>
      <c r="J37" s="43"/>
      <c r="K37" s="43"/>
      <c r="L37" s="43"/>
      <c r="M37" s="43"/>
      <c r="N37" s="43"/>
      <c r="O37" s="43"/>
      <c r="P37" s="43"/>
      <c r="Q37" s="43"/>
      <c r="R37" s="44"/>
      <c r="S37" s="44"/>
      <c r="T37" s="44"/>
      <c r="U37" s="43"/>
      <c r="V37" s="43"/>
      <c r="W37" s="43"/>
      <c r="X37" s="43"/>
      <c r="Y37" s="43"/>
      <c r="Z37" s="43"/>
      <c r="AA37" s="43"/>
      <c r="AB37" s="43"/>
      <c r="AC37" s="43"/>
      <c r="AD37" s="43"/>
      <c r="AE37" s="43"/>
      <c r="AF37" s="43"/>
    </row>
    <row r="38" spans="1:36" s="46" customFormat="1" ht="9.5" x14ac:dyDescent="0.25">
      <c r="A38" s="42">
        <v>34</v>
      </c>
      <c r="B38" s="46" t="s">
        <v>217</v>
      </c>
      <c r="C38" s="47">
        <v>62.2</v>
      </c>
      <c r="D38" s="48">
        <v>63.3</v>
      </c>
      <c r="E38" s="48">
        <v>65.599999999999994</v>
      </c>
      <c r="F38" s="48">
        <v>67.3</v>
      </c>
      <c r="G38" s="48">
        <v>67.7</v>
      </c>
      <c r="H38" s="48">
        <v>68</v>
      </c>
      <c r="I38" s="48">
        <v>68.599999999999994</v>
      </c>
      <c r="J38" s="48">
        <v>70.900000000000006</v>
      </c>
      <c r="K38" s="48">
        <v>75.099999999999994</v>
      </c>
      <c r="L38" s="48">
        <v>77.3</v>
      </c>
      <c r="M38" s="48">
        <v>79.599999999999994</v>
      </c>
      <c r="N38" s="48">
        <v>81.3</v>
      </c>
      <c r="O38" s="48">
        <v>83</v>
      </c>
      <c r="P38" s="48">
        <v>86.2</v>
      </c>
      <c r="Q38" s="48">
        <v>87.9</v>
      </c>
      <c r="R38" s="48">
        <v>91.8</v>
      </c>
      <c r="S38" s="47">
        <v>92.9</v>
      </c>
      <c r="T38" s="47">
        <v>95.8</v>
      </c>
      <c r="U38" s="47">
        <v>99.2</v>
      </c>
      <c r="V38" s="48">
        <v>100.4</v>
      </c>
      <c r="W38" s="48">
        <v>102.6</v>
      </c>
      <c r="X38" s="48">
        <v>105.9</v>
      </c>
      <c r="Y38" s="48">
        <v>107.1</v>
      </c>
      <c r="Z38" s="48">
        <v>108.6</v>
      </c>
      <c r="AA38" s="48">
        <v>111</v>
      </c>
      <c r="AB38" s="48">
        <v>113.8</v>
      </c>
      <c r="AC38" s="48">
        <v>115.3</v>
      </c>
      <c r="AD38" s="48">
        <v>118.4</v>
      </c>
      <c r="AE38" s="48">
        <v>119.1</v>
      </c>
      <c r="AF38" s="48">
        <v>126.4</v>
      </c>
      <c r="AG38" s="48">
        <v>133.5</v>
      </c>
      <c r="AH38" s="48">
        <v>138.4</v>
      </c>
      <c r="AI38" s="48">
        <v>141.19999999999999</v>
      </c>
    </row>
    <row r="39" spans="1:36" x14ac:dyDescent="0.25">
      <c r="A39" s="42">
        <v>35</v>
      </c>
      <c r="B39" s="38"/>
      <c r="C39" s="43"/>
      <c r="D39" s="43"/>
      <c r="E39" s="43"/>
      <c r="F39" s="43"/>
      <c r="G39" s="43"/>
      <c r="H39" s="43"/>
      <c r="I39" s="43"/>
      <c r="J39" s="43"/>
      <c r="K39" s="43"/>
      <c r="L39" s="43"/>
      <c r="M39" s="43"/>
      <c r="N39" s="43"/>
      <c r="O39" s="43"/>
      <c r="P39" s="43"/>
      <c r="Q39" s="43"/>
      <c r="U39" s="43"/>
      <c r="V39" s="43"/>
      <c r="W39" s="43"/>
      <c r="X39" s="43"/>
      <c r="Y39" s="43"/>
      <c r="Z39" s="43"/>
      <c r="AA39" s="43"/>
      <c r="AB39" s="43"/>
      <c r="AC39" s="43"/>
      <c r="AD39" s="43"/>
      <c r="AE39" s="43"/>
      <c r="AF39" s="43"/>
    </row>
    <row r="40" spans="1:36" ht="15.5" x14ac:dyDescent="0.25">
      <c r="A40" s="42">
        <v>36</v>
      </c>
      <c r="B40" s="38"/>
      <c r="C40" s="85" t="s">
        <v>248</v>
      </c>
      <c r="D40" s="85"/>
      <c r="E40" s="85"/>
      <c r="F40" s="86"/>
      <c r="G40" s="86"/>
      <c r="H40" s="43"/>
      <c r="I40" s="43"/>
      <c r="J40" s="43"/>
      <c r="K40" s="43"/>
      <c r="L40" s="43"/>
      <c r="M40" s="43"/>
      <c r="N40" s="43"/>
      <c r="O40" s="43"/>
      <c r="P40" s="43"/>
      <c r="Q40" s="43"/>
      <c r="U40" s="43"/>
      <c r="V40" s="43"/>
      <c r="W40" s="43"/>
      <c r="X40" s="43"/>
      <c r="Y40" s="43"/>
      <c r="Z40" s="43"/>
      <c r="AA40" s="43"/>
      <c r="AB40" s="43"/>
      <c r="AC40" s="43"/>
      <c r="AD40" s="43"/>
      <c r="AE40" s="43"/>
      <c r="AF40" s="43"/>
    </row>
    <row r="41" spans="1:36" x14ac:dyDescent="0.25">
      <c r="A41" s="42">
        <v>37</v>
      </c>
      <c r="B41" s="40" t="s">
        <v>1</v>
      </c>
      <c r="C41" s="41" t="s">
        <v>209</v>
      </c>
      <c r="D41" s="41" t="s">
        <v>210</v>
      </c>
      <c r="E41" s="41" t="s">
        <v>211</v>
      </c>
      <c r="F41" s="41" t="s">
        <v>212</v>
      </c>
      <c r="G41" s="41" t="s">
        <v>213</v>
      </c>
      <c r="H41" s="41" t="s">
        <v>214</v>
      </c>
      <c r="I41" s="41" t="s">
        <v>215</v>
      </c>
      <c r="J41" s="41" t="s">
        <v>216</v>
      </c>
      <c r="K41" s="41" t="s">
        <v>207</v>
      </c>
      <c r="L41" s="41" t="s">
        <v>208</v>
      </c>
      <c r="M41" s="41" t="s">
        <v>204</v>
      </c>
      <c r="N41" s="41" t="s">
        <v>203</v>
      </c>
      <c r="O41" s="41" t="s">
        <v>202</v>
      </c>
      <c r="P41" s="41" t="s">
        <v>201</v>
      </c>
      <c r="Q41" s="41" t="s">
        <v>200</v>
      </c>
      <c r="R41" s="41" t="s">
        <v>199</v>
      </c>
      <c r="S41" s="41" t="s">
        <v>198</v>
      </c>
      <c r="T41" s="41" t="s">
        <v>197</v>
      </c>
      <c r="U41" s="41" t="s">
        <v>160</v>
      </c>
      <c r="V41" s="41" t="s">
        <v>161</v>
      </c>
      <c r="W41" s="41" t="s">
        <v>162</v>
      </c>
      <c r="X41" s="41" t="s">
        <v>163</v>
      </c>
      <c r="Y41" s="41" t="s">
        <v>164</v>
      </c>
      <c r="Z41" s="41" t="s">
        <v>165</v>
      </c>
      <c r="AA41" s="41" t="s">
        <v>166</v>
      </c>
      <c r="AB41" s="41" t="s">
        <v>159</v>
      </c>
      <c r="AC41" s="99" t="s">
        <v>257</v>
      </c>
      <c r="AD41" s="104" t="s">
        <v>256</v>
      </c>
      <c r="AE41" s="104" t="s">
        <v>258</v>
      </c>
      <c r="AF41" s="104" t="s">
        <v>259</v>
      </c>
      <c r="AG41" s="41" t="s">
        <v>264</v>
      </c>
      <c r="AH41" s="99" t="s">
        <v>265</v>
      </c>
      <c r="AI41" s="104" t="s">
        <v>266</v>
      </c>
      <c r="AJ41" s="39" t="s">
        <v>249</v>
      </c>
    </row>
    <row r="42" spans="1:36" x14ac:dyDescent="0.25">
      <c r="A42" s="42">
        <v>38</v>
      </c>
      <c r="B42" s="38" t="s">
        <v>174</v>
      </c>
      <c r="C42" s="43">
        <f>C5*$AI$38/C$38</f>
        <v>29809901.099678453</v>
      </c>
      <c r="D42" s="43">
        <f t="shared" ref="D42:AI50" si="0">D5*$AI$38/D$38</f>
        <v>68363322.849921003</v>
      </c>
      <c r="E42" s="43">
        <f t="shared" si="0"/>
        <v>74110983.201219514</v>
      </c>
      <c r="F42" s="43">
        <f t="shared" si="0"/>
        <v>83825444.499257043</v>
      </c>
      <c r="G42" s="43">
        <f t="shared" si="0"/>
        <v>82274135.894239292</v>
      </c>
      <c r="H42" s="43">
        <f t="shared" si="0"/>
        <v>87150746.371764705</v>
      </c>
      <c r="I42" s="43">
        <f t="shared" si="0"/>
        <v>101651526.64723031</v>
      </c>
      <c r="J42" s="43">
        <f t="shared" si="0"/>
        <v>111401704.17365301</v>
      </c>
      <c r="K42" s="43">
        <f t="shared" si="0"/>
        <v>116427433.92276964</v>
      </c>
      <c r="L42" s="43">
        <f t="shared" si="0"/>
        <v>121346406.80677879</v>
      </c>
      <c r="M42" s="43">
        <f t="shared" si="0"/>
        <v>103092870.79241207</v>
      </c>
      <c r="N42" s="43">
        <f t="shared" si="0"/>
        <v>95664369.778942198</v>
      </c>
      <c r="O42" s="43">
        <f t="shared" si="0"/>
        <v>97628173.643036112</v>
      </c>
      <c r="P42" s="43">
        <f t="shared" si="0"/>
        <v>98183331.807331786</v>
      </c>
      <c r="Q42" s="43">
        <f t="shared" si="0"/>
        <v>97030421.698202491</v>
      </c>
      <c r="R42" s="43">
        <f t="shared" si="0"/>
        <v>92936670.654814824</v>
      </c>
      <c r="S42" s="43">
        <f t="shared" si="0"/>
        <v>95811227.367448851</v>
      </c>
      <c r="T42" s="43">
        <f t="shared" si="0"/>
        <v>87910044.374363244</v>
      </c>
      <c r="U42" s="43">
        <f t="shared" si="0"/>
        <v>83063478.351854831</v>
      </c>
      <c r="V42" s="43">
        <f t="shared" si="0"/>
        <v>81295120.137211144</v>
      </c>
      <c r="W42" s="43">
        <f t="shared" si="0"/>
        <v>76051811.022456139</v>
      </c>
      <c r="X42" s="43">
        <f t="shared" si="0"/>
        <v>73359203.079999983</v>
      </c>
      <c r="Y42" s="43">
        <f t="shared" si="0"/>
        <v>71869150.319925293</v>
      </c>
      <c r="Z42" s="43">
        <f t="shared" si="0"/>
        <v>72784240.196464092</v>
      </c>
      <c r="AA42" s="43">
        <f t="shared" si="0"/>
        <v>71008149.50165765</v>
      </c>
      <c r="AB42" s="43">
        <f t="shared" si="0"/>
        <v>72631030.341546565</v>
      </c>
      <c r="AC42" s="43">
        <f t="shared" si="0"/>
        <v>70732393.369470939</v>
      </c>
      <c r="AD42" s="43">
        <f t="shared" si="0"/>
        <v>50666933.789256759</v>
      </c>
      <c r="AE42" s="43">
        <f t="shared" si="0"/>
        <v>36539617.942099065</v>
      </c>
      <c r="AF42" s="43">
        <f t="shared" si="0"/>
        <v>44609042.313291132</v>
      </c>
      <c r="AG42" s="43">
        <f t="shared" si="0"/>
        <v>60467380.719730332</v>
      </c>
      <c r="AH42" s="43">
        <f t="shared" si="0"/>
        <v>59816508.140953757</v>
      </c>
      <c r="AI42" s="43">
        <f t="shared" si="0"/>
        <v>59053993.599999994</v>
      </c>
      <c r="AJ42" s="43">
        <f>SUM(C42:AI42)</f>
        <v>2628566768.4089804</v>
      </c>
    </row>
    <row r="43" spans="1:36" x14ac:dyDescent="0.25">
      <c r="A43" s="42">
        <v>39</v>
      </c>
      <c r="B43" s="38" t="s">
        <v>191</v>
      </c>
      <c r="C43" s="43">
        <f t="shared" ref="C43:R73" si="1">C6*$AI$38/C$38</f>
        <v>5250560.5916398708</v>
      </c>
      <c r="D43" s="43">
        <f t="shared" si="1"/>
        <v>32812731.886255924</v>
      </c>
      <c r="E43" s="43">
        <f t="shared" si="1"/>
        <v>35859769.75</v>
      </c>
      <c r="F43" s="43">
        <f t="shared" si="1"/>
        <v>37201680.76077266</v>
      </c>
      <c r="G43" s="43">
        <f t="shared" si="1"/>
        <v>36076106.279704578</v>
      </c>
      <c r="H43" s="43">
        <f t="shared" si="1"/>
        <v>32216888.074470591</v>
      </c>
      <c r="I43" s="43">
        <f t="shared" si="1"/>
        <v>34276450.256559767</v>
      </c>
      <c r="J43" s="43">
        <f t="shared" si="1"/>
        <v>35636312.569760218</v>
      </c>
      <c r="K43" s="43">
        <f t="shared" si="1"/>
        <v>36403430.055925436</v>
      </c>
      <c r="L43" s="43">
        <f t="shared" si="1"/>
        <v>37584260.260025874</v>
      </c>
      <c r="M43" s="43">
        <f t="shared" si="1"/>
        <v>30827261.614321612</v>
      </c>
      <c r="N43" s="43">
        <f t="shared" si="1"/>
        <v>27847508.53097171</v>
      </c>
      <c r="O43" s="43">
        <f t="shared" si="1"/>
        <v>26048826.196192771</v>
      </c>
      <c r="P43" s="43">
        <f t="shared" si="1"/>
        <v>26710862.593085848</v>
      </c>
      <c r="Q43" s="43">
        <f t="shared" si="1"/>
        <v>27186971.78011376</v>
      </c>
      <c r="R43" s="43">
        <f t="shared" si="1"/>
        <v>28460884.866448801</v>
      </c>
      <c r="S43" s="43">
        <f t="shared" si="0"/>
        <v>29530197.642583415</v>
      </c>
      <c r="T43" s="43">
        <f t="shared" si="0"/>
        <v>26101373.937327761</v>
      </c>
      <c r="U43" s="43">
        <f t="shared" si="0"/>
        <v>25851218.852661289</v>
      </c>
      <c r="V43" s="43">
        <f t="shared" si="0"/>
        <v>25507710.932948202</v>
      </c>
      <c r="W43" s="43">
        <f t="shared" si="0"/>
        <v>21776331.460077971</v>
      </c>
      <c r="X43" s="43">
        <f t="shared" si="0"/>
        <v>21051268.333333332</v>
      </c>
      <c r="Y43" s="43">
        <f t="shared" si="0"/>
        <v>20848083.137591034</v>
      </c>
      <c r="Z43" s="43">
        <f t="shared" si="0"/>
        <v>17702034.228287298</v>
      </c>
      <c r="AA43" s="43">
        <f t="shared" si="0"/>
        <v>18712280.813801799</v>
      </c>
      <c r="AB43" s="43">
        <f t="shared" si="0"/>
        <v>19081441.949595783</v>
      </c>
      <c r="AC43" s="43">
        <f t="shared" si="0"/>
        <v>16909550.677953165</v>
      </c>
      <c r="AD43" s="43">
        <f t="shared" si="0"/>
        <v>12196538.478885133</v>
      </c>
      <c r="AE43" s="43">
        <f t="shared" si="0"/>
        <v>8797860.4352644831</v>
      </c>
      <c r="AF43" s="43">
        <f t="shared" si="0"/>
        <v>11350776.439873418</v>
      </c>
      <c r="AG43" s="43">
        <f t="shared" si="0"/>
        <v>14687288.874756554</v>
      </c>
      <c r="AH43" s="43">
        <f t="shared" si="0"/>
        <v>12630931.968757223</v>
      </c>
      <c r="AI43" s="43">
        <f t="shared" si="0"/>
        <v>12464512.800000001</v>
      </c>
      <c r="AJ43" s="43">
        <f t="shared" ref="AJ43:AJ73" si="2">SUM(C43:AI43)</f>
        <v>805599907.02994728</v>
      </c>
    </row>
    <row r="44" spans="1:36" x14ac:dyDescent="0.25">
      <c r="A44" s="42">
        <v>40</v>
      </c>
      <c r="B44" s="38" t="s">
        <v>171</v>
      </c>
      <c r="C44" s="43">
        <f t="shared" si="1"/>
        <v>3578169.176848874</v>
      </c>
      <c r="D44" s="43">
        <f t="shared" si="0"/>
        <v>8563715.3112164289</v>
      </c>
      <c r="E44" s="43">
        <f t="shared" si="0"/>
        <v>20514429.262195121</v>
      </c>
      <c r="F44" s="43">
        <f t="shared" si="0"/>
        <v>28318117.378900446</v>
      </c>
      <c r="G44" s="43">
        <f t="shared" si="0"/>
        <v>29874104.325494826</v>
      </c>
      <c r="H44" s="43">
        <f t="shared" si="0"/>
        <v>30073920.052235294</v>
      </c>
      <c r="I44" s="43">
        <f t="shared" si="0"/>
        <v>33664058.034985423</v>
      </c>
      <c r="J44" s="43">
        <f t="shared" si="0"/>
        <v>36860465.367334276</v>
      </c>
      <c r="K44" s="43">
        <f t="shared" si="0"/>
        <v>38632233.512649797</v>
      </c>
      <c r="L44" s="43">
        <f t="shared" si="0"/>
        <v>40966659.406468302</v>
      </c>
      <c r="M44" s="43">
        <f t="shared" si="0"/>
        <v>33703686.744120605</v>
      </c>
      <c r="N44" s="43">
        <f t="shared" si="0"/>
        <v>30286271.615744159</v>
      </c>
      <c r="O44" s="43">
        <f t="shared" si="0"/>
        <v>31324058.451373491</v>
      </c>
      <c r="P44" s="43">
        <f t="shared" si="0"/>
        <v>30797353.628306262</v>
      </c>
      <c r="Q44" s="43">
        <f t="shared" si="0"/>
        <v>30696589.648464162</v>
      </c>
      <c r="R44" s="43">
        <f t="shared" si="0"/>
        <v>29141506.581307184</v>
      </c>
      <c r="S44" s="43">
        <f t="shared" si="0"/>
        <v>29731167.860968776</v>
      </c>
      <c r="T44" s="43">
        <f t="shared" si="0"/>
        <v>28073875.13427975</v>
      </c>
      <c r="U44" s="43">
        <f t="shared" si="0"/>
        <v>28855442.376370963</v>
      </c>
      <c r="V44" s="43">
        <f t="shared" si="0"/>
        <v>28383990.767370518</v>
      </c>
      <c r="W44" s="43">
        <f t="shared" si="0"/>
        <v>26330020.216374267</v>
      </c>
      <c r="X44" s="43">
        <f t="shared" si="0"/>
        <v>25886558.053333327</v>
      </c>
      <c r="Y44" s="43">
        <f t="shared" si="0"/>
        <v>27629634.008515406</v>
      </c>
      <c r="Z44" s="43">
        <f t="shared" si="0"/>
        <v>26000122.543904241</v>
      </c>
      <c r="AA44" s="43">
        <f t="shared" si="0"/>
        <v>24590139.645045049</v>
      </c>
      <c r="AB44" s="43">
        <f t="shared" si="0"/>
        <v>25219656.672653776</v>
      </c>
      <c r="AC44" s="43">
        <f t="shared" si="0"/>
        <v>25044905.140398957</v>
      </c>
      <c r="AD44" s="43">
        <f t="shared" si="0"/>
        <v>16504724.462567568</v>
      </c>
      <c r="AE44" s="43">
        <f t="shared" si="0"/>
        <v>11080047.321041141</v>
      </c>
      <c r="AF44" s="43">
        <f t="shared" si="0"/>
        <v>14666742.262658225</v>
      </c>
      <c r="AG44" s="43">
        <f t="shared" si="0"/>
        <v>19881181.541213483</v>
      </c>
      <c r="AH44" s="43">
        <f t="shared" si="0"/>
        <v>19185818.259595372</v>
      </c>
      <c r="AI44" s="43">
        <f t="shared" si="0"/>
        <v>19263611.550000001</v>
      </c>
      <c r="AJ44" s="43">
        <f t="shared" si="2"/>
        <v>853322976.31393528</v>
      </c>
    </row>
    <row r="45" spans="1:36" x14ac:dyDescent="0.25">
      <c r="A45" s="42">
        <v>41</v>
      </c>
      <c r="B45" s="38" t="s">
        <v>184</v>
      </c>
      <c r="C45" s="43">
        <f t="shared" si="1"/>
        <v>18572605.794212215</v>
      </c>
      <c r="D45" s="43">
        <f t="shared" si="0"/>
        <v>54782247.336492889</v>
      </c>
      <c r="E45" s="43">
        <f t="shared" si="0"/>
        <v>73459089.060975611</v>
      </c>
      <c r="F45" s="43">
        <f t="shared" si="0"/>
        <v>90713589.622585431</v>
      </c>
      <c r="G45" s="43">
        <f t="shared" si="0"/>
        <v>106967000.32525848</v>
      </c>
      <c r="H45" s="43">
        <f t="shared" si="0"/>
        <v>126942897.91470587</v>
      </c>
      <c r="I45" s="43">
        <f t="shared" si="0"/>
        <v>155611851.75510204</v>
      </c>
      <c r="J45" s="43">
        <f t="shared" si="0"/>
        <v>172241263.65337092</v>
      </c>
      <c r="K45" s="43">
        <f t="shared" si="0"/>
        <v>185483520.03195739</v>
      </c>
      <c r="L45" s="43">
        <f t="shared" si="0"/>
        <v>203072887.89552391</v>
      </c>
      <c r="M45" s="43">
        <f t="shared" si="0"/>
        <v>185670820.38798997</v>
      </c>
      <c r="N45" s="43">
        <f t="shared" si="0"/>
        <v>181352788.97161129</v>
      </c>
      <c r="O45" s="43">
        <f t="shared" si="0"/>
        <v>187564616.27450606</v>
      </c>
      <c r="P45" s="43">
        <f t="shared" si="0"/>
        <v>189394636.75127611</v>
      </c>
      <c r="Q45" s="43">
        <f t="shared" si="0"/>
        <v>194072325.96031851</v>
      </c>
      <c r="R45" s="43">
        <f t="shared" si="0"/>
        <v>196702307.83586055</v>
      </c>
      <c r="S45" s="43">
        <f t="shared" si="0"/>
        <v>207388688.11668462</v>
      </c>
      <c r="T45" s="43">
        <f t="shared" si="0"/>
        <v>198920661.46430063</v>
      </c>
      <c r="U45" s="43">
        <f t="shared" si="0"/>
        <v>198398950.43129027</v>
      </c>
      <c r="V45" s="43">
        <f t="shared" si="0"/>
        <v>204794974.89800793</v>
      </c>
      <c r="W45" s="43">
        <f t="shared" si="0"/>
        <v>189419165.7422612</v>
      </c>
      <c r="X45" s="43">
        <f t="shared" si="0"/>
        <v>184723554.11999997</v>
      </c>
      <c r="Y45" s="43">
        <f t="shared" si="0"/>
        <v>186696758.35596639</v>
      </c>
      <c r="Z45" s="43">
        <f t="shared" si="0"/>
        <v>185985810.12316754</v>
      </c>
      <c r="AA45" s="43">
        <f t="shared" si="0"/>
        <v>170637874.46144143</v>
      </c>
      <c r="AB45" s="43">
        <f t="shared" si="0"/>
        <v>173096838.23532513</v>
      </c>
      <c r="AC45" s="43">
        <f t="shared" si="0"/>
        <v>175005028.57769299</v>
      </c>
      <c r="AD45" s="43">
        <f t="shared" si="0"/>
        <v>121611151.98405403</v>
      </c>
      <c r="AE45" s="43">
        <f t="shared" si="0"/>
        <v>109155906.49605376</v>
      </c>
      <c r="AF45" s="43">
        <f t="shared" si="0"/>
        <v>143430200.37974682</v>
      </c>
      <c r="AG45" s="43">
        <f t="shared" si="0"/>
        <v>182868166.0830262</v>
      </c>
      <c r="AH45" s="43">
        <f t="shared" si="0"/>
        <v>175140830.11263007</v>
      </c>
      <c r="AI45" s="43">
        <f t="shared" si="0"/>
        <v>175897780.03000003</v>
      </c>
      <c r="AJ45" s="43">
        <f t="shared" si="2"/>
        <v>5305776789.1833944</v>
      </c>
    </row>
    <row r="46" spans="1:36" x14ac:dyDescent="0.25">
      <c r="A46" s="42">
        <v>42</v>
      </c>
      <c r="B46" s="38" t="s">
        <v>193</v>
      </c>
      <c r="C46" s="43">
        <f t="shared" si="1"/>
        <v>0</v>
      </c>
      <c r="D46" s="43">
        <f t="shared" si="0"/>
        <v>1606077.5039494468</v>
      </c>
      <c r="E46" s="43">
        <f t="shared" si="0"/>
        <v>4920137.6768292682</v>
      </c>
      <c r="F46" s="43">
        <f t="shared" si="0"/>
        <v>8849417.3194650803</v>
      </c>
      <c r="G46" s="43">
        <f t="shared" si="0"/>
        <v>12999119.089571636</v>
      </c>
      <c r="H46" s="43">
        <f t="shared" si="0"/>
        <v>15481946.302705882</v>
      </c>
      <c r="I46" s="43">
        <f t="shared" si="0"/>
        <v>17952108.309037901</v>
      </c>
      <c r="J46" s="43">
        <f t="shared" si="0"/>
        <v>20692048.647672776</v>
      </c>
      <c r="K46" s="43">
        <f t="shared" si="0"/>
        <v>23966592.340878829</v>
      </c>
      <c r="L46" s="43">
        <f t="shared" si="0"/>
        <v>24388081.663699869</v>
      </c>
      <c r="M46" s="43">
        <f t="shared" si="0"/>
        <v>23863985.920351759</v>
      </c>
      <c r="N46" s="43">
        <f t="shared" si="0"/>
        <v>24111302.239311192</v>
      </c>
      <c r="O46" s="43">
        <f t="shared" si="0"/>
        <v>25952484.109253012</v>
      </c>
      <c r="P46" s="43">
        <f t="shared" si="0"/>
        <v>27564225.481670529</v>
      </c>
      <c r="Q46" s="43">
        <f t="shared" si="0"/>
        <v>27241623.7621843</v>
      </c>
      <c r="R46" s="43">
        <f t="shared" si="0"/>
        <v>26903278.395904139</v>
      </c>
      <c r="S46" s="43">
        <f t="shared" si="0"/>
        <v>28237573.533476852</v>
      </c>
      <c r="T46" s="43">
        <f t="shared" si="0"/>
        <v>28614572.869102295</v>
      </c>
      <c r="U46" s="43">
        <f t="shared" si="0"/>
        <v>29562278.957903221</v>
      </c>
      <c r="V46" s="43">
        <f t="shared" si="0"/>
        <v>30764661.850517921</v>
      </c>
      <c r="W46" s="43">
        <f t="shared" si="0"/>
        <v>28344116.200857699</v>
      </c>
      <c r="X46" s="43">
        <f t="shared" si="0"/>
        <v>28290484.133333325</v>
      </c>
      <c r="Y46" s="43">
        <f t="shared" si="0"/>
        <v>30664841.574976653</v>
      </c>
      <c r="Z46" s="43">
        <f t="shared" si="0"/>
        <v>32557922.588766105</v>
      </c>
      <c r="AA46" s="43">
        <f t="shared" si="0"/>
        <v>34403600.793549545</v>
      </c>
      <c r="AB46" s="43">
        <f t="shared" si="0"/>
        <v>36040616.991528995</v>
      </c>
      <c r="AC46" s="43">
        <f t="shared" si="0"/>
        <v>34957282.911431037</v>
      </c>
      <c r="AD46" s="43">
        <f t="shared" si="0"/>
        <v>25385265.077094588</v>
      </c>
      <c r="AE46" s="43">
        <f t="shared" si="0"/>
        <v>19601996.364601173</v>
      </c>
      <c r="AF46" s="43">
        <f t="shared" si="0"/>
        <v>27160148.424050629</v>
      </c>
      <c r="AG46" s="43">
        <f t="shared" si="0"/>
        <v>37062785.941692881</v>
      </c>
      <c r="AH46" s="43">
        <f t="shared" si="0"/>
        <v>37576620.703034677</v>
      </c>
      <c r="AI46" s="43">
        <f t="shared" si="0"/>
        <v>39473887.759999998</v>
      </c>
      <c r="AJ46" s="43">
        <f t="shared" si="2"/>
        <v>815191085.43840313</v>
      </c>
    </row>
    <row r="47" spans="1:36" x14ac:dyDescent="0.25">
      <c r="A47" s="42">
        <v>43</v>
      </c>
      <c r="B47" s="38" t="s">
        <v>182</v>
      </c>
      <c r="C47" s="43">
        <f t="shared" si="1"/>
        <v>11348736.610932475</v>
      </c>
      <c r="D47" s="43">
        <f t="shared" si="0"/>
        <v>46047133.516587675</v>
      </c>
      <c r="E47" s="43">
        <f t="shared" si="0"/>
        <v>64938749.585365854</v>
      </c>
      <c r="F47" s="43">
        <f t="shared" si="0"/>
        <v>83407696.011887074</v>
      </c>
      <c r="G47" s="43">
        <f t="shared" si="0"/>
        <v>101836223.74652879</v>
      </c>
      <c r="H47" s="43">
        <f t="shared" si="0"/>
        <v>125178497.3917647</v>
      </c>
      <c r="I47" s="43">
        <f t="shared" si="0"/>
        <v>146644871.65597665</v>
      </c>
      <c r="J47" s="43">
        <f t="shared" si="0"/>
        <v>157784407.1549224</v>
      </c>
      <c r="K47" s="43">
        <f t="shared" si="0"/>
        <v>153013476.37816247</v>
      </c>
      <c r="L47" s="43">
        <f t="shared" si="0"/>
        <v>178463050.06090558</v>
      </c>
      <c r="M47" s="43">
        <f t="shared" si="0"/>
        <v>174532802.82396987</v>
      </c>
      <c r="N47" s="43">
        <f t="shared" si="0"/>
        <v>172026014.52078718</v>
      </c>
      <c r="O47" s="43">
        <f t="shared" si="0"/>
        <v>176709122.23556623</v>
      </c>
      <c r="P47" s="43">
        <f t="shared" si="0"/>
        <v>175729343.04575405</v>
      </c>
      <c r="Q47" s="43">
        <f t="shared" si="0"/>
        <v>178331451.90061432</v>
      </c>
      <c r="R47" s="43">
        <f t="shared" si="0"/>
        <v>180393237.27686274</v>
      </c>
      <c r="S47" s="43">
        <f t="shared" si="0"/>
        <v>187433705.4986006</v>
      </c>
      <c r="T47" s="43">
        <f t="shared" si="0"/>
        <v>175735997.19189978</v>
      </c>
      <c r="U47" s="43">
        <f t="shared" si="0"/>
        <v>176538602.37193546</v>
      </c>
      <c r="V47" s="43">
        <f t="shared" si="0"/>
        <v>176971623.498247</v>
      </c>
      <c r="W47" s="43">
        <f t="shared" si="0"/>
        <v>157557190.09906432</v>
      </c>
      <c r="X47" s="43">
        <f t="shared" si="0"/>
        <v>150990944.1333333</v>
      </c>
      <c r="Y47" s="43">
        <f t="shared" si="0"/>
        <v>157395783.33579832</v>
      </c>
      <c r="Z47" s="43">
        <f t="shared" si="0"/>
        <v>162286344.26331487</v>
      </c>
      <c r="AA47" s="43">
        <f t="shared" si="0"/>
        <v>161672590.40421623</v>
      </c>
      <c r="AB47" s="43">
        <f t="shared" si="0"/>
        <v>163179274.68513179</v>
      </c>
      <c r="AC47" s="43">
        <f t="shared" si="0"/>
        <v>162092973.29359931</v>
      </c>
      <c r="AD47" s="43">
        <f t="shared" si="0"/>
        <v>116872550.28591214</v>
      </c>
      <c r="AE47" s="43">
        <f t="shared" si="0"/>
        <v>95122557.497934505</v>
      </c>
      <c r="AF47" s="43">
        <f t="shared" si="0"/>
        <v>128089915.12658226</v>
      </c>
      <c r="AG47" s="43">
        <f t="shared" si="0"/>
        <v>168425013.41498125</v>
      </c>
      <c r="AH47" s="43">
        <f t="shared" si="0"/>
        <v>161640627.34939304</v>
      </c>
      <c r="AI47" s="43">
        <f t="shared" si="0"/>
        <v>166564427.54999998</v>
      </c>
      <c r="AJ47" s="43">
        <f t="shared" si="2"/>
        <v>4794954933.9165316</v>
      </c>
    </row>
    <row r="48" spans="1:36" x14ac:dyDescent="0.25">
      <c r="A48" s="42">
        <v>44</v>
      </c>
      <c r="B48" s="38" t="s">
        <v>170</v>
      </c>
      <c r="C48" s="43">
        <f t="shared" si="1"/>
        <v>23932022.051446944</v>
      </c>
      <c r="D48" s="43">
        <f t="shared" si="0"/>
        <v>61916605.977883093</v>
      </c>
      <c r="E48" s="43">
        <f t="shared" si="0"/>
        <v>72834954.926829278</v>
      </c>
      <c r="F48" s="43">
        <f t="shared" si="0"/>
        <v>95496973.557206541</v>
      </c>
      <c r="G48" s="43">
        <f t="shared" si="0"/>
        <v>121701274.13559821</v>
      </c>
      <c r="H48" s="43">
        <f t="shared" si="0"/>
        <v>141677411.23694116</v>
      </c>
      <c r="I48" s="43">
        <f t="shared" si="0"/>
        <v>161836482.91545191</v>
      </c>
      <c r="J48" s="43">
        <f t="shared" si="0"/>
        <v>168296346.41777149</v>
      </c>
      <c r="K48" s="43">
        <f t="shared" si="0"/>
        <v>168591662.50332889</v>
      </c>
      <c r="L48" s="43">
        <f t="shared" si="0"/>
        <v>174369571.42256144</v>
      </c>
      <c r="M48" s="43">
        <f t="shared" si="0"/>
        <v>151135132.12095481</v>
      </c>
      <c r="N48" s="43">
        <f t="shared" si="0"/>
        <v>144176619.78012297</v>
      </c>
      <c r="O48" s="43">
        <f t="shared" si="0"/>
        <v>148160688.3579759</v>
      </c>
      <c r="P48" s="43">
        <f t="shared" si="0"/>
        <v>146719779.71990725</v>
      </c>
      <c r="Q48" s="43">
        <f t="shared" si="0"/>
        <v>143633728.43676907</v>
      </c>
      <c r="R48" s="43">
        <f t="shared" si="0"/>
        <v>136772228.23559913</v>
      </c>
      <c r="S48" s="43">
        <f t="shared" si="0"/>
        <v>141413774.21614638</v>
      </c>
      <c r="T48" s="43">
        <f t="shared" si="0"/>
        <v>128812043.25674318</v>
      </c>
      <c r="U48" s="43">
        <f t="shared" si="0"/>
        <v>126722703.86189516</v>
      </c>
      <c r="V48" s="43">
        <f t="shared" si="0"/>
        <v>125541036.94003984</v>
      </c>
      <c r="W48" s="43">
        <f t="shared" si="0"/>
        <v>113381124.41719298</v>
      </c>
      <c r="X48" s="43">
        <f t="shared" si="0"/>
        <v>109813076.19999999</v>
      </c>
      <c r="Y48" s="43">
        <f t="shared" si="0"/>
        <v>110557091.1884594</v>
      </c>
      <c r="Z48" s="43">
        <f t="shared" si="0"/>
        <v>109637095.30961327</v>
      </c>
      <c r="AA48" s="43">
        <f t="shared" si="0"/>
        <v>103180640.38151349</v>
      </c>
      <c r="AB48" s="43">
        <f t="shared" si="0"/>
        <v>101904223.26221441</v>
      </c>
      <c r="AC48" s="43">
        <f t="shared" si="0"/>
        <v>99900665.60891588</v>
      </c>
      <c r="AD48" s="43">
        <f t="shared" si="0"/>
        <v>67907535.56361486</v>
      </c>
      <c r="AE48" s="43">
        <f t="shared" si="0"/>
        <v>55485237.772225022</v>
      </c>
      <c r="AF48" s="43">
        <f t="shared" si="0"/>
        <v>70953224.534810111</v>
      </c>
      <c r="AG48" s="43">
        <f t="shared" si="0"/>
        <v>90788011.436374515</v>
      </c>
      <c r="AH48" s="43">
        <f t="shared" si="0"/>
        <v>86262829.635375708</v>
      </c>
      <c r="AI48" s="43">
        <f t="shared" si="0"/>
        <v>83375783.5</v>
      </c>
      <c r="AJ48" s="43">
        <f t="shared" si="2"/>
        <v>3786887578.8814812</v>
      </c>
    </row>
    <row r="49" spans="1:36" x14ac:dyDescent="0.25">
      <c r="A49" s="42">
        <v>45</v>
      </c>
      <c r="B49" s="38" t="s">
        <v>181</v>
      </c>
      <c r="C49" s="43">
        <f t="shared" si="1"/>
        <v>26432397.099678453</v>
      </c>
      <c r="D49" s="43">
        <f t="shared" si="0"/>
        <v>51907625.01737757</v>
      </c>
      <c r="E49" s="43">
        <f t="shared" si="0"/>
        <v>65285819.61585366</v>
      </c>
      <c r="F49" s="43">
        <f t="shared" si="0"/>
        <v>72189855.352154538</v>
      </c>
      <c r="G49" s="43">
        <f t="shared" si="0"/>
        <v>78018114.485081241</v>
      </c>
      <c r="H49" s="43">
        <f t="shared" si="0"/>
        <v>86002294.718235299</v>
      </c>
      <c r="I49" s="43">
        <f t="shared" si="0"/>
        <v>99573879.79591836</v>
      </c>
      <c r="J49" s="43">
        <f t="shared" si="0"/>
        <v>110181489.06369533</v>
      </c>
      <c r="K49" s="43">
        <f t="shared" si="0"/>
        <v>116271709.68841544</v>
      </c>
      <c r="L49" s="43">
        <f t="shared" si="0"/>
        <v>123639945.93438549</v>
      </c>
      <c r="M49" s="43">
        <f t="shared" si="0"/>
        <v>113610707.62326632</v>
      </c>
      <c r="N49" s="43">
        <f t="shared" si="0"/>
        <v>106090623.45618695</v>
      </c>
      <c r="O49" s="43">
        <f t="shared" si="0"/>
        <v>106842733.19807227</v>
      </c>
      <c r="P49" s="43">
        <f t="shared" si="0"/>
        <v>105242994.46709977</v>
      </c>
      <c r="Q49" s="43">
        <f t="shared" si="0"/>
        <v>109937109.87262794</v>
      </c>
      <c r="R49" s="43">
        <f t="shared" si="0"/>
        <v>109876029.40466228</v>
      </c>
      <c r="S49" s="43">
        <f t="shared" si="0"/>
        <v>112257253.05649084</v>
      </c>
      <c r="T49" s="43">
        <f t="shared" si="0"/>
        <v>101592152.25185804</v>
      </c>
      <c r="U49" s="43">
        <f t="shared" si="0"/>
        <v>99566759.332177401</v>
      </c>
      <c r="V49" s="43">
        <f t="shared" si="0"/>
        <v>100254953.87868524</v>
      </c>
      <c r="W49" s="43">
        <f t="shared" si="0"/>
        <v>85635566.659142286</v>
      </c>
      <c r="X49" s="43">
        <f t="shared" si="0"/>
        <v>80332443.519999996</v>
      </c>
      <c r="Y49" s="43">
        <f t="shared" si="0"/>
        <v>81827031.235742301</v>
      </c>
      <c r="Z49" s="43">
        <f t="shared" si="0"/>
        <v>81782474.861952111</v>
      </c>
      <c r="AA49" s="43">
        <f t="shared" si="0"/>
        <v>79387599.351063073</v>
      </c>
      <c r="AB49" s="43">
        <f t="shared" si="0"/>
        <v>80181612.879437611</v>
      </c>
      <c r="AC49" s="43">
        <f t="shared" si="0"/>
        <v>76237535.402254969</v>
      </c>
      <c r="AD49" s="43">
        <f t="shared" si="0"/>
        <v>55219548.850912154</v>
      </c>
      <c r="AE49" s="43">
        <f t="shared" si="0"/>
        <v>42256473.950193115</v>
      </c>
      <c r="AF49" s="43">
        <f t="shared" si="0"/>
        <v>55526103.515822776</v>
      </c>
      <c r="AG49" s="43">
        <f t="shared" si="0"/>
        <v>71571132.826516852</v>
      </c>
      <c r="AH49" s="43">
        <f t="shared" si="0"/>
        <v>67126349.767485544</v>
      </c>
      <c r="AI49" s="43">
        <f t="shared" si="0"/>
        <v>68240983.010000005</v>
      </c>
      <c r="AJ49" s="43">
        <f t="shared" si="2"/>
        <v>2820099303.1424456</v>
      </c>
    </row>
    <row r="50" spans="1:36" x14ac:dyDescent="0.25">
      <c r="A50" s="42">
        <v>46</v>
      </c>
      <c r="B50" s="38" t="s">
        <v>190</v>
      </c>
      <c r="C50" s="43">
        <f t="shared" si="1"/>
        <v>20818741.389067519</v>
      </c>
      <c r="D50" s="43">
        <f t="shared" si="0"/>
        <v>50168732.518167451</v>
      </c>
      <c r="E50" s="43">
        <f t="shared" si="0"/>
        <v>70015673.073170736</v>
      </c>
      <c r="F50" s="43">
        <f t="shared" si="0"/>
        <v>81502108.647845477</v>
      </c>
      <c r="G50" s="43">
        <f t="shared" si="0"/>
        <v>102696911.26646972</v>
      </c>
      <c r="H50" s="43">
        <f t="shared" si="0"/>
        <v>125809780.91341174</v>
      </c>
      <c r="I50" s="43">
        <f t="shared" si="0"/>
        <v>145034082.22740525</v>
      </c>
      <c r="J50" s="43">
        <f t="shared" si="0"/>
        <v>156155944.9061777</v>
      </c>
      <c r="K50" s="43">
        <f t="shared" si="0"/>
        <v>148702104.53262317</v>
      </c>
      <c r="L50" s="43">
        <f t="shared" si="0"/>
        <v>149618915.24807245</v>
      </c>
      <c r="M50" s="43">
        <f t="shared" si="0"/>
        <v>128473255.93060303</v>
      </c>
      <c r="N50" s="43">
        <f t="shared" si="0"/>
        <v>118370038.24516605</v>
      </c>
      <c r="O50" s="43">
        <f t="shared" si="0"/>
        <v>117910246.9306024</v>
      </c>
      <c r="P50" s="43">
        <f t="shared" si="0"/>
        <v>116334219.11795822</v>
      </c>
      <c r="Q50" s="43">
        <f t="shared" si="0"/>
        <v>116630557.3392036</v>
      </c>
      <c r="R50" s="43">
        <f t="shared" ref="D50:AI58" si="3">R13*$AI$38/R$38</f>
        <v>118406867.55233115</v>
      </c>
      <c r="S50" s="43">
        <f t="shared" si="3"/>
        <v>118030376.63853607</v>
      </c>
      <c r="T50" s="43">
        <f t="shared" si="3"/>
        <v>110953844.4463048</v>
      </c>
      <c r="U50" s="43">
        <f t="shared" si="3"/>
        <v>107853995.63064517</v>
      </c>
      <c r="V50" s="43">
        <f t="shared" si="3"/>
        <v>104553293.43960157</v>
      </c>
      <c r="W50" s="43">
        <f t="shared" si="3"/>
        <v>97828882.819181263</v>
      </c>
      <c r="X50" s="43">
        <f t="shared" si="3"/>
        <v>96078849.586666644</v>
      </c>
      <c r="Y50" s="43">
        <f t="shared" si="3"/>
        <v>96975686.564705893</v>
      </c>
      <c r="Z50" s="43">
        <f t="shared" si="3"/>
        <v>99092693.795322284</v>
      </c>
      <c r="AA50" s="43">
        <f t="shared" si="3"/>
        <v>97007987.484936923</v>
      </c>
      <c r="AB50" s="43">
        <f t="shared" si="3"/>
        <v>95752293.98664324</v>
      </c>
      <c r="AC50" s="43">
        <f t="shared" si="3"/>
        <v>90922362.123712048</v>
      </c>
      <c r="AD50" s="43">
        <f t="shared" si="3"/>
        <v>64428825.092162155</v>
      </c>
      <c r="AE50" s="43">
        <f t="shared" si="3"/>
        <v>46467886.904450044</v>
      </c>
      <c r="AF50" s="43">
        <f t="shared" si="3"/>
        <v>57408918.382911384</v>
      </c>
      <c r="AG50" s="43">
        <f t="shared" si="3"/>
        <v>74565526.513528079</v>
      </c>
      <c r="AH50" s="43">
        <f t="shared" si="3"/>
        <v>73206887.747890174</v>
      </c>
      <c r="AI50" s="43">
        <f t="shared" si="3"/>
        <v>74734879.170000002</v>
      </c>
      <c r="AJ50" s="43">
        <f t="shared" si="2"/>
        <v>3272511370.165473</v>
      </c>
    </row>
    <row r="51" spans="1:36" x14ac:dyDescent="0.25">
      <c r="A51" s="42">
        <v>47</v>
      </c>
      <c r="B51" s="38" t="s">
        <v>180</v>
      </c>
      <c r="C51" s="43">
        <f t="shared" si="1"/>
        <v>30945289.845659159</v>
      </c>
      <c r="D51" s="43">
        <f t="shared" si="3"/>
        <v>80081029.030015796</v>
      </c>
      <c r="E51" s="43">
        <f t="shared" si="3"/>
        <v>103592662.85365854</v>
      </c>
      <c r="F51" s="43">
        <f t="shared" si="3"/>
        <v>128251920.13670133</v>
      </c>
      <c r="G51" s="43">
        <f t="shared" si="3"/>
        <v>136949438.88035449</v>
      </c>
      <c r="H51" s="43">
        <f t="shared" si="3"/>
        <v>158650812.48235294</v>
      </c>
      <c r="I51" s="43">
        <f t="shared" si="3"/>
        <v>176171728.52478135</v>
      </c>
      <c r="J51" s="43">
        <f t="shared" si="3"/>
        <v>185467071.11836386</v>
      </c>
      <c r="K51" s="43">
        <f t="shared" si="3"/>
        <v>191923114.30625832</v>
      </c>
      <c r="L51" s="43">
        <f t="shared" si="3"/>
        <v>201804295.78494176</v>
      </c>
      <c r="M51" s="43">
        <f t="shared" si="3"/>
        <v>174181238.29226133</v>
      </c>
      <c r="N51" s="43">
        <f t="shared" si="3"/>
        <v>167677630.10617465</v>
      </c>
      <c r="O51" s="43">
        <f t="shared" si="3"/>
        <v>175481713.55696383</v>
      </c>
      <c r="P51" s="43">
        <f t="shared" si="3"/>
        <v>173491729.28241298</v>
      </c>
      <c r="Q51" s="43">
        <f t="shared" si="3"/>
        <v>176767976.31558588</v>
      </c>
      <c r="R51" s="43">
        <f t="shared" si="3"/>
        <v>178526568.64710239</v>
      </c>
      <c r="S51" s="43">
        <f t="shared" si="3"/>
        <v>184094478.67552203</v>
      </c>
      <c r="T51" s="43">
        <f t="shared" si="3"/>
        <v>169358869.84050104</v>
      </c>
      <c r="U51" s="43">
        <f t="shared" si="3"/>
        <v>166909896.29903221</v>
      </c>
      <c r="V51" s="43">
        <f t="shared" si="3"/>
        <v>165329140.58143422</v>
      </c>
      <c r="W51" s="43">
        <f t="shared" si="3"/>
        <v>150419305.1011306</v>
      </c>
      <c r="X51" s="43">
        <f t="shared" si="3"/>
        <v>146846190.14666662</v>
      </c>
      <c r="Y51" s="43">
        <f t="shared" si="3"/>
        <v>154258389.6721195</v>
      </c>
      <c r="Z51" s="43">
        <f t="shared" si="3"/>
        <v>154509529.13642725</v>
      </c>
      <c r="AA51" s="43">
        <f t="shared" si="3"/>
        <v>150346316.53906304</v>
      </c>
      <c r="AB51" s="43">
        <f t="shared" si="3"/>
        <v>150654782.74636203</v>
      </c>
      <c r="AC51" s="43">
        <f t="shared" si="3"/>
        <v>146113071.67143103</v>
      </c>
      <c r="AD51" s="43">
        <f t="shared" si="3"/>
        <v>104266292.6018243</v>
      </c>
      <c r="AE51" s="43">
        <f t="shared" si="3"/>
        <v>86358054.03922756</v>
      </c>
      <c r="AF51" s="43">
        <f t="shared" si="3"/>
        <v>114477779.35443038</v>
      </c>
      <c r="AG51" s="43">
        <f t="shared" si="3"/>
        <v>145322679.00395507</v>
      </c>
      <c r="AH51" s="43">
        <f t="shared" si="3"/>
        <v>140713523.69101155</v>
      </c>
      <c r="AI51" s="43">
        <f t="shared" si="3"/>
        <v>141175361.56</v>
      </c>
      <c r="AJ51" s="43">
        <f t="shared" si="2"/>
        <v>4911117879.8237276</v>
      </c>
    </row>
    <row r="52" spans="1:36" x14ac:dyDescent="0.25">
      <c r="A52" s="42">
        <v>48</v>
      </c>
      <c r="B52" s="38" t="s">
        <v>185</v>
      </c>
      <c r="C52" s="43">
        <f t="shared" si="1"/>
        <v>12076250.315112539</v>
      </c>
      <c r="D52" s="43">
        <f t="shared" si="3"/>
        <v>28505094.635071088</v>
      </c>
      <c r="E52" s="43">
        <f t="shared" si="3"/>
        <v>30210452.457317073</v>
      </c>
      <c r="F52" s="43">
        <f t="shared" si="3"/>
        <v>40204946.014858842</v>
      </c>
      <c r="G52" s="43">
        <f t="shared" si="3"/>
        <v>49936207.594682418</v>
      </c>
      <c r="H52" s="43">
        <f t="shared" si="3"/>
        <v>59115549.081176467</v>
      </c>
      <c r="I52" s="43">
        <f t="shared" si="3"/>
        <v>72006113.236151606</v>
      </c>
      <c r="J52" s="43">
        <f t="shared" si="3"/>
        <v>81480883.550916761</v>
      </c>
      <c r="K52" s="43">
        <f t="shared" si="3"/>
        <v>86287284.276964054</v>
      </c>
      <c r="L52" s="43">
        <f t="shared" si="3"/>
        <v>89012996.284191459</v>
      </c>
      <c r="M52" s="43">
        <f t="shared" si="3"/>
        <v>77301072.243065327</v>
      </c>
      <c r="N52" s="43">
        <f t="shared" si="3"/>
        <v>74777848.994391158</v>
      </c>
      <c r="O52" s="43">
        <f t="shared" si="3"/>
        <v>76427074.024963856</v>
      </c>
      <c r="P52" s="43">
        <f t="shared" si="3"/>
        <v>78581087.011508107</v>
      </c>
      <c r="Q52" s="43">
        <f t="shared" si="3"/>
        <v>79418018.069624558</v>
      </c>
      <c r="R52" s="43">
        <f t="shared" si="3"/>
        <v>78922487.611372545</v>
      </c>
      <c r="S52" s="43">
        <f t="shared" si="3"/>
        <v>82312666.44163616</v>
      </c>
      <c r="T52" s="43">
        <f t="shared" si="3"/>
        <v>73454688.965135694</v>
      </c>
      <c r="U52" s="43">
        <f t="shared" si="3"/>
        <v>73111867.706733868</v>
      </c>
      <c r="V52" s="43">
        <f t="shared" si="3"/>
        <v>74020848.996573702</v>
      </c>
      <c r="W52" s="43">
        <f t="shared" si="3"/>
        <v>65867341.564873293</v>
      </c>
      <c r="X52" s="43">
        <f t="shared" si="3"/>
        <v>62928734.919999987</v>
      </c>
      <c r="Y52" s="43">
        <f t="shared" si="3"/>
        <v>61214329.157348275</v>
      </c>
      <c r="Z52" s="43">
        <f t="shared" si="3"/>
        <v>60887116.262430936</v>
      </c>
      <c r="AA52" s="43">
        <f t="shared" si="3"/>
        <v>59671016.771351352</v>
      </c>
      <c r="AB52" s="43">
        <f t="shared" si="3"/>
        <v>58859022.00980667</v>
      </c>
      <c r="AC52" s="43">
        <f t="shared" si="3"/>
        <v>57610302.509800524</v>
      </c>
      <c r="AD52" s="43">
        <f t="shared" si="3"/>
        <v>41276741.708817571</v>
      </c>
      <c r="AE52" s="43">
        <f t="shared" si="3"/>
        <v>30693881.936322417</v>
      </c>
      <c r="AF52" s="43">
        <f t="shared" si="3"/>
        <v>38908028.639240503</v>
      </c>
      <c r="AG52" s="43">
        <f t="shared" si="3"/>
        <v>50716066.835685387</v>
      </c>
      <c r="AH52" s="43">
        <f t="shared" si="3"/>
        <v>47885613.563497104</v>
      </c>
      <c r="AI52" s="43">
        <f t="shared" si="3"/>
        <v>50208970.970000006</v>
      </c>
      <c r="AJ52" s="43">
        <f t="shared" si="2"/>
        <v>2003890604.3606212</v>
      </c>
    </row>
    <row r="53" spans="1:36" x14ac:dyDescent="0.25">
      <c r="A53" s="42">
        <v>49</v>
      </c>
      <c r="B53" s="38" t="s">
        <v>183</v>
      </c>
      <c r="C53" s="43">
        <f t="shared" si="1"/>
        <v>4826023.0418006424</v>
      </c>
      <c r="D53" s="43">
        <f t="shared" si="3"/>
        <v>21235317.832543444</v>
      </c>
      <c r="E53" s="43">
        <f t="shared" si="3"/>
        <v>45587285.280487806</v>
      </c>
      <c r="F53" s="43">
        <f t="shared" si="3"/>
        <v>65230044.410104007</v>
      </c>
      <c r="G53" s="43">
        <f t="shared" si="3"/>
        <v>80609532.744165435</v>
      </c>
      <c r="H53" s="43">
        <f t="shared" si="3"/>
        <v>98877909.064529404</v>
      </c>
      <c r="I53" s="43">
        <f t="shared" si="3"/>
        <v>119103332.06997085</v>
      </c>
      <c r="J53" s="43">
        <f t="shared" si="3"/>
        <v>132548891.52417487</v>
      </c>
      <c r="K53" s="43">
        <f t="shared" si="3"/>
        <v>142967408.48468709</v>
      </c>
      <c r="L53" s="43">
        <f t="shared" si="3"/>
        <v>156250510.33811125</v>
      </c>
      <c r="M53" s="43">
        <f t="shared" si="3"/>
        <v>137335284.06959799</v>
      </c>
      <c r="N53" s="43">
        <f t="shared" si="3"/>
        <v>134199414.12905289</v>
      </c>
      <c r="O53" s="43">
        <f t="shared" si="3"/>
        <v>147927349.69296387</v>
      </c>
      <c r="P53" s="43">
        <f t="shared" si="3"/>
        <v>154982070.92139208</v>
      </c>
      <c r="Q53" s="43">
        <f t="shared" si="3"/>
        <v>157589388.50366324</v>
      </c>
      <c r="R53" s="43">
        <f t="shared" si="3"/>
        <v>156286935.89267975</v>
      </c>
      <c r="S53" s="43">
        <f t="shared" si="3"/>
        <v>159184028.31328309</v>
      </c>
      <c r="T53" s="43">
        <f t="shared" si="3"/>
        <v>149269671.51469725</v>
      </c>
      <c r="U53" s="43">
        <f t="shared" si="3"/>
        <v>146208680.67516127</v>
      </c>
      <c r="V53" s="43">
        <f t="shared" si="3"/>
        <v>146253855.1943824</v>
      </c>
      <c r="W53" s="43">
        <f t="shared" si="3"/>
        <v>135915421.01415205</v>
      </c>
      <c r="X53" s="43">
        <f t="shared" si="3"/>
        <v>135763036.90666664</v>
      </c>
      <c r="Y53" s="43">
        <f t="shared" si="3"/>
        <v>138357523.96022406</v>
      </c>
      <c r="Z53" s="43">
        <f t="shared" si="3"/>
        <v>137876410.77565378</v>
      </c>
      <c r="AA53" s="43">
        <f t="shared" si="3"/>
        <v>134542495.77733335</v>
      </c>
      <c r="AB53" s="43">
        <f t="shared" si="3"/>
        <v>136018288.51954305</v>
      </c>
      <c r="AC53" s="43">
        <f t="shared" si="3"/>
        <v>136786298.73457065</v>
      </c>
      <c r="AD53" s="43">
        <f t="shared" si="3"/>
        <v>102483430.73027028</v>
      </c>
      <c r="AE53" s="43">
        <f t="shared" si="3"/>
        <v>85596875.438488677</v>
      </c>
      <c r="AF53" s="43">
        <f t="shared" si="3"/>
        <v>116792113.26265822</v>
      </c>
      <c r="AG53" s="43">
        <f t="shared" si="3"/>
        <v>147049859.74211234</v>
      </c>
      <c r="AH53" s="43">
        <f t="shared" si="3"/>
        <v>140808531.97803468</v>
      </c>
      <c r="AI53" s="43">
        <f t="shared" si="3"/>
        <v>147909963.55000001</v>
      </c>
      <c r="AJ53" s="43">
        <f t="shared" si="2"/>
        <v>4052373184.0871563</v>
      </c>
    </row>
    <row r="54" spans="1:36" x14ac:dyDescent="0.25">
      <c r="A54" s="42">
        <v>50</v>
      </c>
      <c r="B54" s="38" t="s">
        <v>179</v>
      </c>
      <c r="C54" s="43">
        <f t="shared" si="1"/>
        <v>27409285.440514468</v>
      </c>
      <c r="D54" s="43">
        <f t="shared" si="3"/>
        <v>48167152.252764612</v>
      </c>
      <c r="E54" s="43">
        <f t="shared" si="3"/>
        <v>61320764.335365854</v>
      </c>
      <c r="F54" s="43">
        <f t="shared" si="3"/>
        <v>81512372.398216933</v>
      </c>
      <c r="G54" s="43">
        <f t="shared" si="3"/>
        <v>100957903.64194977</v>
      </c>
      <c r="H54" s="43">
        <f t="shared" si="3"/>
        <v>122534643.25882351</v>
      </c>
      <c r="I54" s="43">
        <f t="shared" si="3"/>
        <v>144259085.65014577</v>
      </c>
      <c r="J54" s="43">
        <f t="shared" si="3"/>
        <v>158676634.93873057</v>
      </c>
      <c r="K54" s="43">
        <f t="shared" si="3"/>
        <v>160294754.26364848</v>
      </c>
      <c r="L54" s="43">
        <f t="shared" si="3"/>
        <v>170106953.04884863</v>
      </c>
      <c r="M54" s="43">
        <f t="shared" si="3"/>
        <v>146785842.11030152</v>
      </c>
      <c r="N54" s="43">
        <f t="shared" si="3"/>
        <v>138365864.28885606</v>
      </c>
      <c r="O54" s="43">
        <f t="shared" si="3"/>
        <v>141136450.7114217</v>
      </c>
      <c r="P54" s="43">
        <f t="shared" si="3"/>
        <v>139775619.38088164</v>
      </c>
      <c r="Q54" s="43">
        <f t="shared" si="3"/>
        <v>140451373.80828211</v>
      </c>
      <c r="R54" s="43">
        <f t="shared" si="3"/>
        <v>135991899.54043573</v>
      </c>
      <c r="S54" s="43">
        <f t="shared" si="3"/>
        <v>136907612.77554357</v>
      </c>
      <c r="T54" s="43">
        <f t="shared" si="3"/>
        <v>126471996.21945718</v>
      </c>
      <c r="U54" s="43">
        <f t="shared" si="3"/>
        <v>122844066.89919353</v>
      </c>
      <c r="V54" s="43">
        <f t="shared" si="3"/>
        <v>121657031.55103584</v>
      </c>
      <c r="W54" s="43">
        <f t="shared" si="3"/>
        <v>108702358.34756336</v>
      </c>
      <c r="X54" s="43">
        <f t="shared" si="3"/>
        <v>106433845.85333332</v>
      </c>
      <c r="Y54" s="43">
        <f t="shared" si="3"/>
        <v>107462155.52100842</v>
      </c>
      <c r="Z54" s="43">
        <f t="shared" si="3"/>
        <v>108530410.26235728</v>
      </c>
      <c r="AA54" s="43">
        <f t="shared" si="3"/>
        <v>105603516.22861259</v>
      </c>
      <c r="AB54" s="43">
        <f t="shared" si="3"/>
        <v>107054997.17746924</v>
      </c>
      <c r="AC54" s="43">
        <f t="shared" si="3"/>
        <v>104952564.44679965</v>
      </c>
      <c r="AD54" s="43">
        <f t="shared" si="3"/>
        <v>74034977.134493232</v>
      </c>
      <c r="AE54" s="43">
        <f t="shared" si="3"/>
        <v>52394596.273148611</v>
      </c>
      <c r="AF54" s="43">
        <f t="shared" si="3"/>
        <v>69863412.99683544</v>
      </c>
      <c r="AG54" s="43">
        <f t="shared" si="3"/>
        <v>90965788.117063656</v>
      </c>
      <c r="AH54" s="43">
        <f t="shared" si="3"/>
        <v>88045775.51263006</v>
      </c>
      <c r="AI54" s="43">
        <f t="shared" si="3"/>
        <v>89378925.429999992</v>
      </c>
      <c r="AJ54" s="43">
        <f t="shared" si="2"/>
        <v>3639050629.815732</v>
      </c>
    </row>
    <row r="55" spans="1:36" x14ac:dyDescent="0.25">
      <c r="A55" s="42">
        <v>51</v>
      </c>
      <c r="B55" s="38" t="s">
        <v>176</v>
      </c>
      <c r="C55" s="43">
        <f t="shared" si="1"/>
        <v>28080291.903536975</v>
      </c>
      <c r="D55" s="43">
        <f t="shared" si="3"/>
        <v>82450108.505529225</v>
      </c>
      <c r="E55" s="43">
        <f t="shared" si="3"/>
        <v>94144335.884146333</v>
      </c>
      <c r="F55" s="43">
        <f t="shared" si="3"/>
        <v>107910830.66864784</v>
      </c>
      <c r="G55" s="43">
        <f t="shared" si="3"/>
        <v>118940850.32200885</v>
      </c>
      <c r="H55" s="43">
        <f t="shared" si="3"/>
        <v>136863117.542</v>
      </c>
      <c r="I55" s="43">
        <f t="shared" si="3"/>
        <v>159471858.38483965</v>
      </c>
      <c r="J55" s="43">
        <f t="shared" si="3"/>
        <v>170064994.21720728</v>
      </c>
      <c r="K55" s="43">
        <f t="shared" si="3"/>
        <v>174098464.38348868</v>
      </c>
      <c r="L55" s="43">
        <f t="shared" si="3"/>
        <v>173766683.06049159</v>
      </c>
      <c r="M55" s="43">
        <f t="shared" si="3"/>
        <v>149833882.09261307</v>
      </c>
      <c r="N55" s="43">
        <f t="shared" si="3"/>
        <v>138783120.9005658</v>
      </c>
      <c r="O55" s="43">
        <f t="shared" si="3"/>
        <v>142425405.32279515</v>
      </c>
      <c r="P55" s="43">
        <f t="shared" si="3"/>
        <v>142805460.10204175</v>
      </c>
      <c r="Q55" s="43">
        <f t="shared" si="3"/>
        <v>138779311.71253696</v>
      </c>
      <c r="R55" s="43">
        <f t="shared" si="3"/>
        <v>134596535.83825707</v>
      </c>
      <c r="S55" s="43">
        <f t="shared" si="3"/>
        <v>135567202.19388589</v>
      </c>
      <c r="T55" s="43">
        <f t="shared" si="3"/>
        <v>122750235.68308976</v>
      </c>
      <c r="U55" s="43">
        <f t="shared" si="3"/>
        <v>119618175.6305645</v>
      </c>
      <c r="V55" s="43">
        <f t="shared" si="3"/>
        <v>120369153.66418324</v>
      </c>
      <c r="W55" s="43">
        <f t="shared" si="3"/>
        <v>103072486.07423002</v>
      </c>
      <c r="X55" s="43">
        <f t="shared" si="3"/>
        <v>98933645.200000003</v>
      </c>
      <c r="Y55" s="43">
        <f t="shared" si="3"/>
        <v>96720671.217030823</v>
      </c>
      <c r="Z55" s="43">
        <f t="shared" si="3"/>
        <v>95982637.183388576</v>
      </c>
      <c r="AA55" s="43">
        <f t="shared" si="3"/>
        <v>95484177.8197117</v>
      </c>
      <c r="AB55" s="43">
        <f t="shared" si="3"/>
        <v>94125352.497574687</v>
      </c>
      <c r="AC55" s="43">
        <f t="shared" si="3"/>
        <v>90488101.119583696</v>
      </c>
      <c r="AD55" s="43">
        <f t="shared" si="3"/>
        <v>63797095.36195945</v>
      </c>
      <c r="AE55" s="43">
        <f t="shared" si="3"/>
        <v>47794722.177800171</v>
      </c>
      <c r="AF55" s="43">
        <f t="shared" si="3"/>
        <v>62799345.677215181</v>
      </c>
      <c r="AG55" s="43">
        <f t="shared" si="3"/>
        <v>82818820.722966298</v>
      </c>
      <c r="AH55" s="43">
        <f t="shared" si="3"/>
        <v>78173449.885780334</v>
      </c>
      <c r="AI55" s="43">
        <f t="shared" si="3"/>
        <v>79237592.810000002</v>
      </c>
      <c r="AJ55" s="43">
        <f t="shared" si="2"/>
        <v>3680748115.7596707</v>
      </c>
    </row>
    <row r="56" spans="1:36" x14ac:dyDescent="0.25">
      <c r="A56" s="42">
        <v>52</v>
      </c>
      <c r="B56" s="38" t="s">
        <v>173</v>
      </c>
      <c r="C56" s="43">
        <f t="shared" si="1"/>
        <v>11771108.48874598</v>
      </c>
      <c r="D56" s="43">
        <f t="shared" si="3"/>
        <v>35717189.118483409</v>
      </c>
      <c r="E56" s="43">
        <f t="shared" si="3"/>
        <v>51610272.445121951</v>
      </c>
      <c r="F56" s="43">
        <f t="shared" si="3"/>
        <v>60230872.047548287</v>
      </c>
      <c r="G56" s="43">
        <f t="shared" si="3"/>
        <v>71239966.996159524</v>
      </c>
      <c r="H56" s="43">
        <f t="shared" si="3"/>
        <v>76734535.747058809</v>
      </c>
      <c r="I56" s="43">
        <f t="shared" si="3"/>
        <v>91654408.157434404</v>
      </c>
      <c r="J56" s="43">
        <f t="shared" si="3"/>
        <v>103486187.49365301</v>
      </c>
      <c r="K56" s="43">
        <f t="shared" si="3"/>
        <v>111826211.00399467</v>
      </c>
      <c r="L56" s="43">
        <f t="shared" si="3"/>
        <v>120995998.36564036</v>
      </c>
      <c r="M56" s="43">
        <f t="shared" si="3"/>
        <v>107736198.23743717</v>
      </c>
      <c r="N56" s="43">
        <f t="shared" si="3"/>
        <v>104921660.96024601</v>
      </c>
      <c r="O56" s="43">
        <f t="shared" si="3"/>
        <v>102534124.65359035</v>
      </c>
      <c r="P56" s="43">
        <f t="shared" si="3"/>
        <v>100966037.98199536</v>
      </c>
      <c r="Q56" s="43">
        <f t="shared" si="3"/>
        <v>103172724.39349259</v>
      </c>
      <c r="R56" s="43">
        <f t="shared" si="3"/>
        <v>100359041.19747275</v>
      </c>
      <c r="S56" s="43">
        <f t="shared" si="3"/>
        <v>102120814.95173302</v>
      </c>
      <c r="T56" s="43">
        <f t="shared" si="3"/>
        <v>95560900.210814193</v>
      </c>
      <c r="U56" s="43">
        <f t="shared" si="3"/>
        <v>92895607.450080648</v>
      </c>
      <c r="V56" s="43">
        <f t="shared" si="3"/>
        <v>91862391.972031847</v>
      </c>
      <c r="W56" s="43">
        <f t="shared" si="3"/>
        <v>80251731.408537999</v>
      </c>
      <c r="X56" s="43">
        <f t="shared" si="3"/>
        <v>74236639.439999998</v>
      </c>
      <c r="Y56" s="43">
        <f t="shared" si="3"/>
        <v>74366328.404407099</v>
      </c>
      <c r="Z56" s="43">
        <f t="shared" si="3"/>
        <v>73162704.901362792</v>
      </c>
      <c r="AA56" s="43">
        <f t="shared" si="3"/>
        <v>68908223.597765759</v>
      </c>
      <c r="AB56" s="43">
        <f t="shared" si="3"/>
        <v>72445601.31511423</v>
      </c>
      <c r="AC56" s="43">
        <f t="shared" si="3"/>
        <v>69018547.986365989</v>
      </c>
      <c r="AD56" s="43">
        <f t="shared" si="3"/>
        <v>48755020.209966205</v>
      </c>
      <c r="AE56" s="43">
        <f t="shared" si="3"/>
        <v>36134673.520839632</v>
      </c>
      <c r="AF56" s="43">
        <f t="shared" si="3"/>
        <v>49341621.712025315</v>
      </c>
      <c r="AG56" s="43">
        <f t="shared" si="3"/>
        <v>63839693.879850179</v>
      </c>
      <c r="AH56" s="43">
        <f t="shared" si="3"/>
        <v>59221382.492485538</v>
      </c>
      <c r="AI56" s="43">
        <f t="shared" si="3"/>
        <v>59126804.770000011</v>
      </c>
      <c r="AJ56" s="43">
        <f t="shared" si="2"/>
        <v>2566205225.5114551</v>
      </c>
    </row>
    <row r="57" spans="1:36" x14ac:dyDescent="0.25">
      <c r="A57" s="42">
        <v>53</v>
      </c>
      <c r="B57" s="38" t="s">
        <v>188</v>
      </c>
      <c r="C57" s="43">
        <f t="shared" si="1"/>
        <v>29268208.41157556</v>
      </c>
      <c r="D57" s="43">
        <f t="shared" si="3"/>
        <v>55550257.112164296</v>
      </c>
      <c r="E57" s="43">
        <f t="shared" si="3"/>
        <v>71318447.554878041</v>
      </c>
      <c r="F57" s="43">
        <f t="shared" si="3"/>
        <v>81119611.904903412</v>
      </c>
      <c r="G57" s="43">
        <f t="shared" si="3"/>
        <v>91656413.667592302</v>
      </c>
      <c r="H57" s="43">
        <f t="shared" si="3"/>
        <v>100575831.21547058</v>
      </c>
      <c r="I57" s="43">
        <f t="shared" si="3"/>
        <v>109613302.71137026</v>
      </c>
      <c r="J57" s="43">
        <f t="shared" si="3"/>
        <v>111983680.60598023</v>
      </c>
      <c r="K57" s="43">
        <f t="shared" si="3"/>
        <v>113644199.5472703</v>
      </c>
      <c r="L57" s="43">
        <f t="shared" si="3"/>
        <v>115983131.16336352</v>
      </c>
      <c r="M57" s="43">
        <f t="shared" si="3"/>
        <v>103271124.28</v>
      </c>
      <c r="N57" s="43">
        <f t="shared" si="3"/>
        <v>98223974.098893002</v>
      </c>
      <c r="O57" s="43">
        <f t="shared" si="3"/>
        <v>99214784.931421667</v>
      </c>
      <c r="P57" s="43">
        <f t="shared" si="3"/>
        <v>95016246.37336427</v>
      </c>
      <c r="Q57" s="43">
        <f t="shared" si="3"/>
        <v>95528578.162229776</v>
      </c>
      <c r="R57" s="43">
        <f t="shared" si="3"/>
        <v>89365827.247407392</v>
      </c>
      <c r="S57" s="43">
        <f t="shared" si="3"/>
        <v>89362949.692960158</v>
      </c>
      <c r="T57" s="43">
        <f t="shared" si="3"/>
        <v>82802677.449018791</v>
      </c>
      <c r="U57" s="43">
        <f t="shared" si="3"/>
        <v>80607026.079677388</v>
      </c>
      <c r="V57" s="43">
        <f t="shared" si="3"/>
        <v>78896791.206494004</v>
      </c>
      <c r="W57" s="43">
        <f t="shared" si="3"/>
        <v>72649183.57894738</v>
      </c>
      <c r="X57" s="43">
        <f t="shared" si="3"/>
        <v>70541154.280000001</v>
      </c>
      <c r="Y57" s="43">
        <f t="shared" si="3"/>
        <v>69866994.135462195</v>
      </c>
      <c r="Z57" s="43">
        <f t="shared" si="3"/>
        <v>69865428.635064453</v>
      </c>
      <c r="AA57" s="43">
        <f t="shared" si="3"/>
        <v>68779042.223747745</v>
      </c>
      <c r="AB57" s="43">
        <f t="shared" si="3"/>
        <v>68149426.639683649</v>
      </c>
      <c r="AC57" s="43">
        <f t="shared" si="3"/>
        <v>70119852.339115351</v>
      </c>
      <c r="AD57" s="43">
        <f t="shared" si="3"/>
        <v>50377879.6080743</v>
      </c>
      <c r="AE57" s="43">
        <f t="shared" si="3"/>
        <v>42329272.093937866</v>
      </c>
      <c r="AF57" s="43">
        <f t="shared" si="3"/>
        <v>56004209.620253153</v>
      </c>
      <c r="AG57" s="43">
        <f t="shared" si="3"/>
        <v>69933130.422831461</v>
      </c>
      <c r="AH57" s="43">
        <f t="shared" si="3"/>
        <v>67593576.996676296</v>
      </c>
      <c r="AI57" s="43">
        <f t="shared" si="3"/>
        <v>68432993.539999977</v>
      </c>
      <c r="AJ57" s="43">
        <f t="shared" si="2"/>
        <v>2637645207.5298285</v>
      </c>
    </row>
    <row r="58" spans="1:36" x14ac:dyDescent="0.25">
      <c r="A58" s="42">
        <v>54</v>
      </c>
      <c r="B58" s="38" t="s">
        <v>175</v>
      </c>
      <c r="C58" s="43">
        <f t="shared" si="1"/>
        <v>20163634.681672022</v>
      </c>
      <c r="D58" s="43">
        <f t="shared" si="3"/>
        <v>40640409.295418635</v>
      </c>
      <c r="E58" s="43">
        <f t="shared" si="3"/>
        <v>50301217.146341465</v>
      </c>
      <c r="F58" s="43">
        <f t="shared" si="3"/>
        <v>57461826.751857355</v>
      </c>
      <c r="G58" s="43">
        <f t="shared" si="3"/>
        <v>62512788.77104874</v>
      </c>
      <c r="H58" s="43">
        <f t="shared" si="3"/>
        <v>75320554.378823519</v>
      </c>
      <c r="I58" s="43">
        <f t="shared" si="3"/>
        <v>93003471.24198252</v>
      </c>
      <c r="J58" s="43">
        <f t="shared" si="3"/>
        <v>105104084.75610718</v>
      </c>
      <c r="K58" s="43">
        <f t="shared" si="3"/>
        <v>115492086.39147803</v>
      </c>
      <c r="L58" s="43">
        <f t="shared" si="3"/>
        <v>123777548.84155236</v>
      </c>
      <c r="M58" s="43">
        <f t="shared" si="3"/>
        <v>107566488.89311558</v>
      </c>
      <c r="N58" s="43">
        <f t="shared" si="3"/>
        <v>103798684.2996802</v>
      </c>
      <c r="O58" s="43">
        <f t="shared" si="3"/>
        <v>104796554.22081926</v>
      </c>
      <c r="P58" s="43">
        <f t="shared" si="3"/>
        <v>97822331.860881671</v>
      </c>
      <c r="Q58" s="43">
        <f t="shared" ref="D58:AI66" si="4">Q21*$AI$38/Q$38</f>
        <v>101017746.36241181</v>
      </c>
      <c r="R58" s="43">
        <f t="shared" si="4"/>
        <v>103341473.99607842</v>
      </c>
      <c r="S58" s="43">
        <f t="shared" si="4"/>
        <v>104075872.20361678</v>
      </c>
      <c r="T58" s="43">
        <f t="shared" si="4"/>
        <v>99180271.748559475</v>
      </c>
      <c r="U58" s="43">
        <f t="shared" si="4"/>
        <v>97764517.447862878</v>
      </c>
      <c r="V58" s="43">
        <f t="shared" si="4"/>
        <v>93921772.173227087</v>
      </c>
      <c r="W58" s="43">
        <f t="shared" si="4"/>
        <v>85896837.482884988</v>
      </c>
      <c r="X58" s="43">
        <f t="shared" si="4"/>
        <v>83059823.053333327</v>
      </c>
      <c r="Y58" s="43">
        <f t="shared" si="4"/>
        <v>81337484.125116706</v>
      </c>
      <c r="Z58" s="43">
        <f t="shared" si="4"/>
        <v>84751312.439189687</v>
      </c>
      <c r="AA58" s="43">
        <f t="shared" si="4"/>
        <v>82830843.043531522</v>
      </c>
      <c r="AB58" s="43">
        <f t="shared" si="4"/>
        <v>81055206.670826003</v>
      </c>
      <c r="AC58" s="43">
        <f t="shared" si="4"/>
        <v>76982152.622549877</v>
      </c>
      <c r="AD58" s="43">
        <f t="shared" si="4"/>
        <v>53942149.444358103</v>
      </c>
      <c r="AE58" s="43">
        <f t="shared" si="4"/>
        <v>40021106.518455081</v>
      </c>
      <c r="AF58" s="43">
        <f t="shared" si="4"/>
        <v>51299643.452531643</v>
      </c>
      <c r="AG58" s="43">
        <f t="shared" si="4"/>
        <v>65876165.264269657</v>
      </c>
      <c r="AH58" s="43">
        <f t="shared" si="4"/>
        <v>65262805.685549125</v>
      </c>
      <c r="AI58" s="43">
        <f t="shared" si="4"/>
        <v>64200755.529999994</v>
      </c>
      <c r="AJ58" s="43">
        <f t="shared" si="2"/>
        <v>2673579620.7951312</v>
      </c>
    </row>
    <row r="59" spans="1:36" x14ac:dyDescent="0.25">
      <c r="A59" s="42">
        <v>55</v>
      </c>
      <c r="B59" s="44" t="s">
        <v>168</v>
      </c>
      <c r="C59" s="43">
        <f t="shared" si="1"/>
        <v>39774582.598070733</v>
      </c>
      <c r="D59" s="43">
        <f t="shared" si="4"/>
        <v>99174081.876777247</v>
      </c>
      <c r="E59" s="43">
        <f t="shared" si="4"/>
        <v>110591996.3597561</v>
      </c>
      <c r="F59" s="43">
        <f t="shared" si="4"/>
        <v>127715817.51560178</v>
      </c>
      <c r="G59" s="43">
        <f t="shared" si="4"/>
        <v>129336267.2530576</v>
      </c>
      <c r="H59" s="43">
        <f t="shared" si="4"/>
        <v>126948539.76835293</v>
      </c>
      <c r="I59" s="43">
        <f t="shared" si="4"/>
        <v>136602250.12827989</v>
      </c>
      <c r="J59" s="43">
        <f t="shared" si="4"/>
        <v>142452711.14482367</v>
      </c>
      <c r="K59" s="43">
        <f t="shared" si="4"/>
        <v>141119777.34221038</v>
      </c>
      <c r="L59" s="43">
        <f t="shared" si="4"/>
        <v>145757957.15260023</v>
      </c>
      <c r="M59" s="43">
        <f t="shared" si="4"/>
        <v>123268336.54603015</v>
      </c>
      <c r="N59" s="43">
        <f t="shared" si="4"/>
        <v>114783952.84098402</v>
      </c>
      <c r="O59" s="43">
        <f t="shared" si="4"/>
        <v>115786514.48279513</v>
      </c>
      <c r="P59" s="43">
        <f t="shared" si="4"/>
        <v>115966124.16635732</v>
      </c>
      <c r="Q59" s="43">
        <f t="shared" si="4"/>
        <v>115883240.83772466</v>
      </c>
      <c r="R59" s="43">
        <f t="shared" si="4"/>
        <v>110538518.67080608</v>
      </c>
      <c r="S59" s="43">
        <f t="shared" si="4"/>
        <v>105204041.17429492</v>
      </c>
      <c r="T59" s="43">
        <f t="shared" si="4"/>
        <v>96651227.066847593</v>
      </c>
      <c r="U59" s="43">
        <f t="shared" si="4"/>
        <v>94646252.705080643</v>
      </c>
      <c r="V59" s="43">
        <f t="shared" si="4"/>
        <v>98880168.657569721</v>
      </c>
      <c r="W59" s="43">
        <f t="shared" si="4"/>
        <v>97353660.993723199</v>
      </c>
      <c r="X59" s="43">
        <f t="shared" si="4"/>
        <v>96942710.813333333</v>
      </c>
      <c r="Y59" s="43">
        <f t="shared" si="4"/>
        <v>100024016.85837536</v>
      </c>
      <c r="Z59" s="43">
        <f t="shared" si="4"/>
        <v>103715759.03642727</v>
      </c>
      <c r="AA59" s="43">
        <f t="shared" si="4"/>
        <v>102209999.84331532</v>
      </c>
      <c r="AB59" s="43">
        <f t="shared" si="4"/>
        <v>104215898.91458698</v>
      </c>
      <c r="AC59" s="43">
        <f t="shared" si="4"/>
        <v>103488617.00353859</v>
      </c>
      <c r="AD59" s="43">
        <f t="shared" si="4"/>
        <v>72211072.263006747</v>
      </c>
      <c r="AE59" s="43">
        <f t="shared" si="4"/>
        <v>49203635.967858948</v>
      </c>
      <c r="AF59" s="43">
        <f t="shared" si="4"/>
        <v>68268044.018987343</v>
      </c>
      <c r="AG59" s="43">
        <f t="shared" si="4"/>
        <v>91304443.868194759</v>
      </c>
      <c r="AH59" s="43">
        <f t="shared" si="4"/>
        <v>97062478.651300579</v>
      </c>
      <c r="AI59" s="43">
        <f t="shared" si="4"/>
        <v>98810093.689999983</v>
      </c>
      <c r="AJ59" s="43">
        <f t="shared" si="2"/>
        <v>3475892790.2106695</v>
      </c>
    </row>
    <row r="60" spans="1:36" x14ac:dyDescent="0.25">
      <c r="A60" s="42">
        <v>56</v>
      </c>
      <c r="B60" s="38" t="s">
        <v>195</v>
      </c>
      <c r="C60" s="43">
        <f t="shared" si="1"/>
        <v>790191.06752411567</v>
      </c>
      <c r="D60" s="43">
        <f t="shared" si="4"/>
        <v>7219524.770932069</v>
      </c>
      <c r="E60" s="43">
        <f t="shared" si="4"/>
        <v>14671267.615853658</v>
      </c>
      <c r="F60" s="43">
        <f t="shared" si="4"/>
        <v>22642479.524517085</v>
      </c>
      <c r="G60" s="43">
        <f t="shared" si="4"/>
        <v>28415315.755391426</v>
      </c>
      <c r="H60" s="43">
        <f t="shared" si="4"/>
        <v>32542761.644117642</v>
      </c>
      <c r="I60" s="43">
        <f t="shared" si="4"/>
        <v>40105328.279883385</v>
      </c>
      <c r="J60" s="43">
        <f t="shared" si="4"/>
        <v>43892396.081918187</v>
      </c>
      <c r="K60" s="43">
        <f t="shared" si="4"/>
        <v>44861691.72836218</v>
      </c>
      <c r="L60" s="43">
        <f t="shared" si="4"/>
        <v>48976887.475187577</v>
      </c>
      <c r="M60" s="43">
        <f t="shared" si="4"/>
        <v>43188995.080452263</v>
      </c>
      <c r="N60" s="43">
        <f t="shared" si="4"/>
        <v>43386843.549667887</v>
      </c>
      <c r="O60" s="43">
        <f t="shared" si="4"/>
        <v>47734536.854216866</v>
      </c>
      <c r="P60" s="43">
        <f t="shared" si="4"/>
        <v>51911549.972807415</v>
      </c>
      <c r="Q60" s="43">
        <f t="shared" si="4"/>
        <v>57928245.413515352</v>
      </c>
      <c r="R60" s="43">
        <f t="shared" si="4"/>
        <v>59122262.325969495</v>
      </c>
      <c r="S60" s="43">
        <f t="shared" si="4"/>
        <v>64716816.246458545</v>
      </c>
      <c r="T60" s="43">
        <f t="shared" si="4"/>
        <v>65822325.921711884</v>
      </c>
      <c r="U60" s="43">
        <f t="shared" si="4"/>
        <v>70239674.680645153</v>
      </c>
      <c r="V60" s="43">
        <f t="shared" si="4"/>
        <v>79491465.624621511</v>
      </c>
      <c r="W60" s="43">
        <f t="shared" si="4"/>
        <v>73718312.421949327</v>
      </c>
      <c r="X60" s="43">
        <f t="shared" si="4"/>
        <v>72281401.506666645</v>
      </c>
      <c r="Y60" s="43">
        <f t="shared" si="4"/>
        <v>75608953.902222216</v>
      </c>
      <c r="Z60" s="43">
        <f t="shared" si="4"/>
        <v>78056605.589429095</v>
      </c>
      <c r="AA60" s="43">
        <f t="shared" si="4"/>
        <v>77796508.178414419</v>
      </c>
      <c r="AB60" s="43">
        <f t="shared" si="4"/>
        <v>81956770.308646739</v>
      </c>
      <c r="AC60" s="43">
        <f t="shared" si="4"/>
        <v>83007689.545394599</v>
      </c>
      <c r="AD60" s="43">
        <f t="shared" si="4"/>
        <v>61527404.834020264</v>
      </c>
      <c r="AE60" s="43">
        <f t="shared" si="4"/>
        <v>49907548.827942908</v>
      </c>
      <c r="AF60" s="43">
        <f t="shared" si="4"/>
        <v>68279529.924050629</v>
      </c>
      <c r="AG60" s="43">
        <f t="shared" si="4"/>
        <v>91745834.803775266</v>
      </c>
      <c r="AH60" s="43">
        <f t="shared" si="4"/>
        <v>92098059.886560678</v>
      </c>
      <c r="AI60" s="43">
        <f t="shared" si="4"/>
        <v>95699646.060000002</v>
      </c>
      <c r="AJ60" s="43">
        <f t="shared" si="2"/>
        <v>1869344825.4028263</v>
      </c>
    </row>
    <row r="61" spans="1:36" x14ac:dyDescent="0.25">
      <c r="A61" s="42">
        <v>57</v>
      </c>
      <c r="B61" s="38" t="s">
        <v>177</v>
      </c>
      <c r="C61" s="43">
        <f t="shared" si="1"/>
        <v>36055240.662379414</v>
      </c>
      <c r="D61" s="43">
        <f t="shared" si="4"/>
        <v>71842372.625592411</v>
      </c>
      <c r="E61" s="43">
        <f t="shared" si="4"/>
        <v>86386076.054878056</v>
      </c>
      <c r="F61" s="43">
        <f t="shared" si="4"/>
        <v>113460271.80980682</v>
      </c>
      <c r="G61" s="43">
        <f t="shared" si="4"/>
        <v>133102652.52986704</v>
      </c>
      <c r="H61" s="43">
        <f t="shared" si="4"/>
        <v>152069802.58447057</v>
      </c>
      <c r="I61" s="43">
        <f t="shared" si="4"/>
        <v>200402739.42857143</v>
      </c>
      <c r="J61" s="43">
        <f t="shared" si="4"/>
        <v>228680092.0236389</v>
      </c>
      <c r="K61" s="43">
        <f t="shared" si="4"/>
        <v>232635346.02929428</v>
      </c>
      <c r="L61" s="43">
        <f t="shared" si="4"/>
        <v>246990294.57780075</v>
      </c>
      <c r="M61" s="43">
        <f t="shared" si="4"/>
        <v>214834998.45939699</v>
      </c>
      <c r="N61" s="43">
        <f t="shared" si="4"/>
        <v>201711223.42346862</v>
      </c>
      <c r="O61" s="43">
        <f t="shared" si="4"/>
        <v>203127940.25262651</v>
      </c>
      <c r="P61" s="43">
        <f t="shared" si="4"/>
        <v>206668989.28686765</v>
      </c>
      <c r="Q61" s="43">
        <f t="shared" si="4"/>
        <v>206710344.22034132</v>
      </c>
      <c r="R61" s="43">
        <f t="shared" si="4"/>
        <v>193365084.8119826</v>
      </c>
      <c r="S61" s="43">
        <f t="shared" si="4"/>
        <v>188378379.97756723</v>
      </c>
      <c r="T61" s="43">
        <f t="shared" si="4"/>
        <v>178636182.90471813</v>
      </c>
      <c r="U61" s="43">
        <f t="shared" si="4"/>
        <v>173729097.56254029</v>
      </c>
      <c r="V61" s="43">
        <f t="shared" si="4"/>
        <v>172073332.39422309</v>
      </c>
      <c r="W61" s="43">
        <f t="shared" si="4"/>
        <v>155049415.3159844</v>
      </c>
      <c r="X61" s="43">
        <f t="shared" si="4"/>
        <v>145603368.77333331</v>
      </c>
      <c r="Y61" s="43">
        <f t="shared" si="4"/>
        <v>150766648.41198879</v>
      </c>
      <c r="Z61" s="43">
        <f t="shared" si="4"/>
        <v>144828975.15414366</v>
      </c>
      <c r="AA61" s="43">
        <f t="shared" si="4"/>
        <v>138911271.51819819</v>
      </c>
      <c r="AB61" s="43">
        <f t="shared" si="4"/>
        <v>138894997.31321618</v>
      </c>
      <c r="AC61" s="43">
        <f t="shared" si="4"/>
        <v>134966497.53276667</v>
      </c>
      <c r="AD61" s="43">
        <f t="shared" si="4"/>
        <v>96051327.166689157</v>
      </c>
      <c r="AE61" s="43">
        <f t="shared" si="4"/>
        <v>73875527.534240127</v>
      </c>
      <c r="AF61" s="43">
        <f t="shared" si="4"/>
        <v>94875946.284810126</v>
      </c>
      <c r="AG61" s="43">
        <f t="shared" si="4"/>
        <v>129566413.03238949</v>
      </c>
      <c r="AH61" s="43">
        <f t="shared" si="4"/>
        <v>123874115.23427744</v>
      </c>
      <c r="AI61" s="43">
        <f t="shared" si="4"/>
        <v>126045998.69000001</v>
      </c>
      <c r="AJ61" s="43">
        <f t="shared" si="2"/>
        <v>5094170963.5820684</v>
      </c>
    </row>
    <row r="62" spans="1:36" x14ac:dyDescent="0.25">
      <c r="A62" s="42">
        <v>58</v>
      </c>
      <c r="B62" s="38" t="s">
        <v>192</v>
      </c>
      <c r="C62" s="43">
        <f t="shared" si="1"/>
        <v>44927638.006430864</v>
      </c>
      <c r="D62" s="43">
        <f t="shared" si="4"/>
        <v>76907361.617693514</v>
      </c>
      <c r="E62" s="43">
        <f t="shared" si="4"/>
        <v>76908996.804878056</v>
      </c>
      <c r="F62" s="43">
        <f t="shared" si="4"/>
        <v>90324265.765230298</v>
      </c>
      <c r="G62" s="43">
        <f t="shared" si="4"/>
        <v>103808818.13477105</v>
      </c>
      <c r="H62" s="43">
        <f t="shared" si="4"/>
        <v>119833588.65288234</v>
      </c>
      <c r="I62" s="43">
        <f t="shared" si="4"/>
        <v>138869275.81924197</v>
      </c>
      <c r="J62" s="43">
        <f t="shared" si="4"/>
        <v>145616922.26849079</v>
      </c>
      <c r="K62" s="43">
        <f t="shared" si="4"/>
        <v>147331757.59254327</v>
      </c>
      <c r="L62" s="43">
        <f t="shared" si="4"/>
        <v>151487207.77909443</v>
      </c>
      <c r="M62" s="43">
        <f t="shared" si="4"/>
        <v>131622988.72055276</v>
      </c>
      <c r="N62" s="43">
        <f t="shared" si="4"/>
        <v>126447807.16782288</v>
      </c>
      <c r="O62" s="43">
        <f t="shared" si="4"/>
        <v>125184625.106506</v>
      </c>
      <c r="P62" s="43">
        <f t="shared" si="4"/>
        <v>124085428.66366592</v>
      </c>
      <c r="Q62" s="43">
        <f t="shared" si="4"/>
        <v>123459355.3186803</v>
      </c>
      <c r="R62" s="43">
        <f t="shared" si="4"/>
        <v>117225701.85067539</v>
      </c>
      <c r="S62" s="43">
        <f t="shared" si="4"/>
        <v>120275601.12155004</v>
      </c>
      <c r="T62" s="43">
        <f t="shared" si="4"/>
        <v>111239973.76233821</v>
      </c>
      <c r="U62" s="43">
        <f t="shared" si="4"/>
        <v>109738981.65439519</v>
      </c>
      <c r="V62" s="43">
        <f t="shared" si="4"/>
        <v>109571952.69163343</v>
      </c>
      <c r="W62" s="43">
        <f t="shared" si="4"/>
        <v>98398662.69270955</v>
      </c>
      <c r="X62" s="43">
        <f t="shared" si="4"/>
        <v>96165196.106666654</v>
      </c>
      <c r="Y62" s="43">
        <f t="shared" si="4"/>
        <v>98546060.479439795</v>
      </c>
      <c r="Z62" s="43">
        <f t="shared" si="4"/>
        <v>98035286.780957654</v>
      </c>
      <c r="AA62" s="43">
        <f t="shared" si="4"/>
        <v>96269248.191459462</v>
      </c>
      <c r="AB62" s="43">
        <f t="shared" si="4"/>
        <v>97511349.466643229</v>
      </c>
      <c r="AC62" s="43">
        <f t="shared" si="4"/>
        <v>95093556.883538589</v>
      </c>
      <c r="AD62" s="43">
        <f t="shared" si="4"/>
        <v>68569980.157736465</v>
      </c>
      <c r="AE62" s="43">
        <f t="shared" si="4"/>
        <v>51775734.006011754</v>
      </c>
      <c r="AF62" s="43">
        <f t="shared" si="4"/>
        <v>69779548.686708853</v>
      </c>
      <c r="AG62" s="43">
        <f t="shared" si="4"/>
        <v>90111646.132764041</v>
      </c>
      <c r="AH62" s="43">
        <f t="shared" si="4"/>
        <v>87162705.978757218</v>
      </c>
      <c r="AI62" s="43">
        <f t="shared" si="4"/>
        <v>86596862.290000007</v>
      </c>
      <c r="AJ62" s="43">
        <f t="shared" si="2"/>
        <v>3428884086.3524699</v>
      </c>
    </row>
    <row r="63" spans="1:36" x14ac:dyDescent="0.25">
      <c r="A63" s="42">
        <v>59</v>
      </c>
      <c r="B63" s="38" t="s">
        <v>169</v>
      </c>
      <c r="C63" s="43">
        <f t="shared" si="1"/>
        <v>25779.215434083599</v>
      </c>
      <c r="D63" s="43">
        <f t="shared" si="4"/>
        <v>18460309.548183251</v>
      </c>
      <c r="E63" s="43">
        <f t="shared" si="4"/>
        <v>45017429.201219514</v>
      </c>
      <c r="F63" s="43">
        <f t="shared" si="4"/>
        <v>70109830.389301628</v>
      </c>
      <c r="G63" s="43">
        <f t="shared" si="4"/>
        <v>90892026.320472658</v>
      </c>
      <c r="H63" s="43">
        <f t="shared" si="4"/>
        <v>100680169.81341176</v>
      </c>
      <c r="I63" s="43">
        <f t="shared" si="4"/>
        <v>114118091.11370263</v>
      </c>
      <c r="J63" s="43">
        <f t="shared" si="4"/>
        <v>125723182.89179124</v>
      </c>
      <c r="K63" s="43">
        <f t="shared" si="4"/>
        <v>126743389.35286285</v>
      </c>
      <c r="L63" s="43">
        <f t="shared" si="4"/>
        <v>132928044.54287192</v>
      </c>
      <c r="M63" s="43">
        <f t="shared" si="4"/>
        <v>118821196.8156784</v>
      </c>
      <c r="N63" s="43">
        <f t="shared" si="4"/>
        <v>114655507.31714636</v>
      </c>
      <c r="O63" s="43">
        <f t="shared" si="4"/>
        <v>118537678.41918075</v>
      </c>
      <c r="P63" s="43">
        <f t="shared" si="4"/>
        <v>116600275.08691415</v>
      </c>
      <c r="Q63" s="43">
        <f t="shared" si="4"/>
        <v>115406450.74953353</v>
      </c>
      <c r="R63" s="43">
        <f t="shared" si="4"/>
        <v>111042880.54871459</v>
      </c>
      <c r="S63" s="43">
        <f t="shared" si="4"/>
        <v>111520408.85123789</v>
      </c>
      <c r="T63" s="43">
        <f t="shared" si="4"/>
        <v>102248021.00475991</v>
      </c>
      <c r="U63" s="43">
        <f t="shared" si="4"/>
        <v>98811204.807862863</v>
      </c>
      <c r="V63" s="43">
        <f t="shared" si="4"/>
        <v>97891446.133705169</v>
      </c>
      <c r="W63" s="43">
        <f t="shared" si="4"/>
        <v>87623586.33407408</v>
      </c>
      <c r="X63" s="43">
        <f t="shared" si="4"/>
        <v>84857052.133333325</v>
      </c>
      <c r="Y63" s="43">
        <f t="shared" si="4"/>
        <v>83746196.797198877</v>
      </c>
      <c r="Z63" s="43">
        <f t="shared" si="4"/>
        <v>82602143.904383063</v>
      </c>
      <c r="AA63" s="43">
        <f t="shared" si="4"/>
        <v>78394857.565549538</v>
      </c>
      <c r="AB63" s="43">
        <f t="shared" si="4"/>
        <v>79619152.680070266</v>
      </c>
      <c r="AC63" s="43">
        <f t="shared" si="4"/>
        <v>77886556.80832611</v>
      </c>
      <c r="AD63" s="43">
        <f t="shared" si="4"/>
        <v>53952714.018817559</v>
      </c>
      <c r="AE63" s="43">
        <f t="shared" si="4"/>
        <v>41120424.240067177</v>
      </c>
      <c r="AF63" s="43">
        <f t="shared" si="4"/>
        <v>51621370.556962021</v>
      </c>
      <c r="AG63" s="43">
        <f t="shared" si="4"/>
        <v>65643142.502352051</v>
      </c>
      <c r="AH63" s="43">
        <f t="shared" si="4"/>
        <v>62681660.064768776</v>
      </c>
      <c r="AI63" s="43">
        <f t="shared" si="4"/>
        <v>64641115.050000012</v>
      </c>
      <c r="AJ63" s="43">
        <f t="shared" si="2"/>
        <v>2844623294.7798877</v>
      </c>
    </row>
    <row r="64" spans="1:36" x14ac:dyDescent="0.25">
      <c r="A64" s="42">
        <v>60</v>
      </c>
      <c r="B64" s="38" t="s">
        <v>196</v>
      </c>
      <c r="C64" s="43">
        <f t="shared" si="1"/>
        <v>14097171.909967843</v>
      </c>
      <c r="D64" s="43">
        <f t="shared" si="4"/>
        <v>39714114.988941543</v>
      </c>
      <c r="E64" s="43">
        <f t="shared" si="4"/>
        <v>58529072.445121951</v>
      </c>
      <c r="F64" s="43">
        <f t="shared" si="4"/>
        <v>76064886.888558686</v>
      </c>
      <c r="G64" s="43">
        <f t="shared" si="4"/>
        <v>87750649.766499251</v>
      </c>
      <c r="H64" s="43">
        <f t="shared" si="4"/>
        <v>99186500.543235287</v>
      </c>
      <c r="I64" s="43">
        <f t="shared" si="4"/>
        <v>118476539.91836736</v>
      </c>
      <c r="J64" s="43">
        <f t="shared" si="4"/>
        <v>129908817.34967558</v>
      </c>
      <c r="K64" s="43">
        <f t="shared" si="4"/>
        <v>136546318.7430093</v>
      </c>
      <c r="L64" s="43">
        <f t="shared" si="4"/>
        <v>147039306.74711511</v>
      </c>
      <c r="M64" s="43">
        <f t="shared" si="4"/>
        <v>132908090.77276379</v>
      </c>
      <c r="N64" s="43">
        <f t="shared" si="4"/>
        <v>130860093.28369002</v>
      </c>
      <c r="O64" s="43">
        <f t="shared" si="4"/>
        <v>132892639.14896381</v>
      </c>
      <c r="P64" s="43">
        <f t="shared" si="4"/>
        <v>129729656.67438513</v>
      </c>
      <c r="Q64" s="43">
        <f t="shared" si="4"/>
        <v>129860902.54725823</v>
      </c>
      <c r="R64" s="43">
        <f t="shared" si="4"/>
        <v>130195697.37398693</v>
      </c>
      <c r="S64" s="43">
        <f t="shared" si="4"/>
        <v>131631470.43832074</v>
      </c>
      <c r="T64" s="43">
        <f t="shared" si="4"/>
        <v>119311457.86939459</v>
      </c>
      <c r="U64" s="43">
        <f t="shared" si="4"/>
        <v>118454998.44137098</v>
      </c>
      <c r="V64" s="43">
        <f t="shared" si="4"/>
        <v>117546623.52243027</v>
      </c>
      <c r="W64" s="43">
        <f t="shared" si="4"/>
        <v>108582560.99216375</v>
      </c>
      <c r="X64" s="43">
        <f t="shared" si="4"/>
        <v>105395785.55999997</v>
      </c>
      <c r="Y64" s="43">
        <f t="shared" si="4"/>
        <v>104680802.39036414</v>
      </c>
      <c r="Z64" s="43">
        <f t="shared" si="4"/>
        <v>107110657.57624312</v>
      </c>
      <c r="AA64" s="43">
        <f t="shared" si="4"/>
        <v>105026485.01394595</v>
      </c>
      <c r="AB64" s="43">
        <f t="shared" si="4"/>
        <v>104220292.97669595</v>
      </c>
      <c r="AC64" s="43">
        <f t="shared" si="4"/>
        <v>102082293.85585426</v>
      </c>
      <c r="AD64" s="43">
        <f t="shared" si="4"/>
        <v>75195370.02810809</v>
      </c>
      <c r="AE64" s="43">
        <f t="shared" si="4"/>
        <v>58498430.632644847</v>
      </c>
      <c r="AF64" s="43">
        <f t="shared" si="4"/>
        <v>75306265.259493664</v>
      </c>
      <c r="AG64" s="43">
        <f t="shared" si="4"/>
        <v>95554924.631550565</v>
      </c>
      <c r="AH64" s="43">
        <f t="shared" si="4"/>
        <v>89594908.493526012</v>
      </c>
      <c r="AI64" s="43">
        <f t="shared" si="4"/>
        <v>88228556.770000011</v>
      </c>
      <c r="AJ64" s="43">
        <f t="shared" si="2"/>
        <v>3400182343.5536461</v>
      </c>
    </row>
    <row r="65" spans="1:36" x14ac:dyDescent="0.25">
      <c r="A65" s="42">
        <v>61</v>
      </c>
      <c r="B65" s="38" t="s">
        <v>205</v>
      </c>
      <c r="C65" s="43">
        <f t="shared" si="1"/>
        <v>0</v>
      </c>
      <c r="D65" s="43">
        <f t="shared" si="4"/>
        <v>1127101.6745655609</v>
      </c>
      <c r="E65" s="43">
        <f t="shared" si="4"/>
        <v>4271702.5060975607</v>
      </c>
      <c r="F65" s="43">
        <f t="shared" si="4"/>
        <v>5220871.0490341755</v>
      </c>
      <c r="G65" s="43">
        <f t="shared" si="4"/>
        <v>6860453.1566321999</v>
      </c>
      <c r="H65" s="43">
        <f t="shared" si="4"/>
        <v>15439480.984117644</v>
      </c>
      <c r="I65" s="43">
        <f t="shared" si="4"/>
        <v>19180636.816326533</v>
      </c>
      <c r="J65" s="43">
        <f t="shared" si="4"/>
        <v>22413430.274866007</v>
      </c>
      <c r="K65" s="43">
        <f t="shared" si="4"/>
        <v>21701315.664447404</v>
      </c>
      <c r="L65" s="43">
        <f t="shared" si="4"/>
        <v>21580792.236170765</v>
      </c>
      <c r="M65" s="43">
        <f t="shared" si="4"/>
        <v>18398148.395125631</v>
      </c>
      <c r="N65" s="43">
        <f t="shared" si="4"/>
        <v>16720081.913800742</v>
      </c>
      <c r="O65" s="43">
        <f t="shared" si="4"/>
        <v>17238964.316240959</v>
      </c>
      <c r="P65" s="43">
        <f t="shared" si="4"/>
        <v>16892255.736612525</v>
      </c>
      <c r="Q65" s="43">
        <f t="shared" si="4"/>
        <v>17323710.686734922</v>
      </c>
      <c r="R65" s="43">
        <f t="shared" si="4"/>
        <v>16413070.342309367</v>
      </c>
      <c r="S65" s="43">
        <f t="shared" si="4"/>
        <v>16543033.964822385</v>
      </c>
      <c r="T65" s="43">
        <f t="shared" si="4"/>
        <v>14670073.739081414</v>
      </c>
      <c r="U65" s="43">
        <f t="shared" si="4"/>
        <v>13877615.524879033</v>
      </c>
      <c r="V65" s="43">
        <f t="shared" si="4"/>
        <v>13083799.735577688</v>
      </c>
      <c r="W65" s="43">
        <f t="shared" si="4"/>
        <v>10681076.133138401</v>
      </c>
      <c r="X65" s="43">
        <f t="shared" si="4"/>
        <v>9708707.2933333311</v>
      </c>
      <c r="Y65" s="43">
        <f t="shared" si="4"/>
        <v>9906869.4428384677</v>
      </c>
      <c r="Z65" s="43">
        <f t="shared" si="4"/>
        <v>10729666.679815836</v>
      </c>
      <c r="AA65" s="43">
        <f t="shared" si="4"/>
        <v>10556318.85163964</v>
      </c>
      <c r="AB65" s="43">
        <f t="shared" si="4"/>
        <v>11164428.909420036</v>
      </c>
      <c r="AC65" s="43">
        <f t="shared" si="4"/>
        <v>12062727.303347789</v>
      </c>
      <c r="AD65" s="43">
        <f t="shared" si="4"/>
        <v>8749170.126114862</v>
      </c>
      <c r="AE65" s="43">
        <f t="shared" si="4"/>
        <v>5792792.6567590246</v>
      </c>
      <c r="AF65" s="43">
        <f t="shared" si="4"/>
        <v>8021185.4873417709</v>
      </c>
      <c r="AG65" s="43">
        <f t="shared" si="4"/>
        <v>10154598.778996253</v>
      </c>
      <c r="AH65" s="43">
        <f t="shared" si="4"/>
        <v>9558413.6127167623</v>
      </c>
      <c r="AI65" s="43">
        <f t="shared" si="4"/>
        <v>10015312.43</v>
      </c>
      <c r="AJ65" s="43">
        <f t="shared" si="2"/>
        <v>406057806.42290461</v>
      </c>
    </row>
    <row r="66" spans="1:36" x14ac:dyDescent="0.25">
      <c r="A66" s="42">
        <v>62</v>
      </c>
      <c r="B66" s="44" t="s">
        <v>178</v>
      </c>
      <c r="C66" s="43">
        <f t="shared" si="1"/>
        <v>1791324.0385852088</v>
      </c>
      <c r="D66" s="43">
        <f t="shared" si="4"/>
        <v>13961869.383886255</v>
      </c>
      <c r="E66" s="43">
        <f t="shared" si="4"/>
        <v>21612812.439024393</v>
      </c>
      <c r="F66" s="43">
        <f t="shared" si="4"/>
        <v>30358784.677563149</v>
      </c>
      <c r="G66" s="43">
        <f t="shared" si="4"/>
        <v>37092889.398522891</v>
      </c>
      <c r="H66" s="43">
        <f t="shared" si="4"/>
        <v>46075929.87588235</v>
      </c>
      <c r="I66" s="43">
        <f t="shared" si="4"/>
        <v>56524628.256559767</v>
      </c>
      <c r="J66" s="43">
        <f t="shared" si="4"/>
        <v>60482243.161015503</v>
      </c>
      <c r="K66" s="43">
        <f t="shared" si="4"/>
        <v>64995999.499334224</v>
      </c>
      <c r="L66" s="43">
        <f t="shared" si="4"/>
        <v>65568258.13888745</v>
      </c>
      <c r="M66" s="43">
        <f t="shared" si="4"/>
        <v>55248098.595527634</v>
      </c>
      <c r="N66" s="43">
        <f t="shared" si="4"/>
        <v>51793863.153357938</v>
      </c>
      <c r="O66" s="43">
        <f t="shared" si="4"/>
        <v>52598163.317879513</v>
      </c>
      <c r="P66" s="43">
        <f t="shared" ref="D66:AI73" si="5">P29*$AI$38/P$38</f>
        <v>50772106.301624127</v>
      </c>
      <c r="Q66" s="43">
        <f t="shared" si="5"/>
        <v>49999815.873037539</v>
      </c>
      <c r="R66" s="43">
        <f t="shared" si="5"/>
        <v>46164804.147538126</v>
      </c>
      <c r="S66" s="43">
        <f t="shared" si="5"/>
        <v>45517321.127750263</v>
      </c>
      <c r="T66" s="43">
        <f t="shared" si="5"/>
        <v>41558249.405887261</v>
      </c>
      <c r="U66" s="43">
        <f t="shared" si="5"/>
        <v>40643344.773387097</v>
      </c>
      <c r="V66" s="43">
        <f t="shared" si="5"/>
        <v>38792358.428645417</v>
      </c>
      <c r="W66" s="43">
        <f t="shared" si="5"/>
        <v>34114062.989083819</v>
      </c>
      <c r="X66" s="43">
        <f t="shared" si="5"/>
        <v>34871982.359999999</v>
      </c>
      <c r="Y66" s="43">
        <f t="shared" si="5"/>
        <v>38025819.711185805</v>
      </c>
      <c r="Z66" s="43">
        <f t="shared" si="5"/>
        <v>36529900.470865563</v>
      </c>
      <c r="AA66" s="43">
        <f t="shared" si="5"/>
        <v>34939982.932432428</v>
      </c>
      <c r="AB66" s="43">
        <f t="shared" si="5"/>
        <v>34117106.504323378</v>
      </c>
      <c r="AC66" s="43">
        <f t="shared" si="5"/>
        <v>34812168.854778834</v>
      </c>
      <c r="AD66" s="43">
        <f t="shared" si="5"/>
        <v>25614117.875033781</v>
      </c>
      <c r="AE66" s="43">
        <f t="shared" si="5"/>
        <v>19269175.160570949</v>
      </c>
      <c r="AF66" s="43">
        <f t="shared" si="5"/>
        <v>23345890.705696199</v>
      </c>
      <c r="AG66" s="43">
        <f t="shared" si="5"/>
        <v>30138146.935640447</v>
      </c>
      <c r="AH66" s="43">
        <f t="shared" si="5"/>
        <v>30038446.47453757</v>
      </c>
      <c r="AI66" s="43">
        <f t="shared" si="5"/>
        <v>30478856.880000006</v>
      </c>
      <c r="AJ66" s="43">
        <f t="shared" si="2"/>
        <v>1277848521.8480449</v>
      </c>
    </row>
    <row r="67" spans="1:36" x14ac:dyDescent="0.25">
      <c r="A67" s="42">
        <v>63</v>
      </c>
      <c r="B67" s="38" t="s">
        <v>189</v>
      </c>
      <c r="C67" s="43">
        <f t="shared" si="1"/>
        <v>2340117.5884244372</v>
      </c>
      <c r="D67" s="43">
        <f t="shared" si="5"/>
        <v>9442541.4344391786</v>
      </c>
      <c r="E67" s="43">
        <f t="shared" si="5"/>
        <v>17504002.213414632</v>
      </c>
      <c r="F67" s="43">
        <f t="shared" si="5"/>
        <v>31228773.89598811</v>
      </c>
      <c r="G67" s="43">
        <f t="shared" si="5"/>
        <v>34651580.713441648</v>
      </c>
      <c r="H67" s="43">
        <f t="shared" si="5"/>
        <v>39283716.714117646</v>
      </c>
      <c r="I67" s="43">
        <f t="shared" si="5"/>
        <v>42561314.973760933</v>
      </c>
      <c r="J67" s="43">
        <f t="shared" si="5"/>
        <v>44986460.084739067</v>
      </c>
      <c r="K67" s="43">
        <f t="shared" si="5"/>
        <v>46115414.237017311</v>
      </c>
      <c r="L67" s="43">
        <f t="shared" si="5"/>
        <v>48251310.944579557</v>
      </c>
      <c r="M67" s="43">
        <f t="shared" si="5"/>
        <v>39964498.486984923</v>
      </c>
      <c r="N67" s="43">
        <f t="shared" si="5"/>
        <v>36610176.303321041</v>
      </c>
      <c r="O67" s="43">
        <f t="shared" si="5"/>
        <v>37365090.046361439</v>
      </c>
      <c r="P67" s="43">
        <f t="shared" si="5"/>
        <v>37264599.779443152</v>
      </c>
      <c r="Q67" s="43">
        <f t="shared" si="5"/>
        <v>37079254.308668926</v>
      </c>
      <c r="R67" s="43">
        <f t="shared" si="5"/>
        <v>36505036.130762525</v>
      </c>
      <c r="S67" s="43">
        <f t="shared" si="5"/>
        <v>35693501.4037029</v>
      </c>
      <c r="T67" s="43">
        <f t="shared" si="5"/>
        <v>32929238.395866394</v>
      </c>
      <c r="U67" s="43">
        <f t="shared" si="5"/>
        <v>31766784.497379031</v>
      </c>
      <c r="V67" s="43">
        <f t="shared" si="5"/>
        <v>33065714.950956166</v>
      </c>
      <c r="W67" s="43">
        <f t="shared" si="5"/>
        <v>29482792.168031186</v>
      </c>
      <c r="X67" s="43">
        <f t="shared" si="5"/>
        <v>28767662.053333331</v>
      </c>
      <c r="Y67" s="43">
        <f t="shared" si="5"/>
        <v>30349394.301662002</v>
      </c>
      <c r="Z67" s="43">
        <f t="shared" si="5"/>
        <v>30480576.981178634</v>
      </c>
      <c r="AA67" s="43">
        <f t="shared" si="5"/>
        <v>29299079.873405401</v>
      </c>
      <c r="AB67" s="43">
        <f t="shared" si="5"/>
        <v>25873631.37135325</v>
      </c>
      <c r="AC67" s="43">
        <f t="shared" si="5"/>
        <v>24324051.65967042</v>
      </c>
      <c r="AD67" s="43">
        <f t="shared" si="5"/>
        <v>16837008.526385132</v>
      </c>
      <c r="AE67" s="43">
        <f t="shared" si="5"/>
        <v>13260884.569471031</v>
      </c>
      <c r="AF67" s="43">
        <f t="shared" si="5"/>
        <v>17032605.234177213</v>
      </c>
      <c r="AG67" s="43">
        <f t="shared" si="5"/>
        <v>21499543.014322098</v>
      </c>
      <c r="AH67" s="43">
        <f t="shared" si="5"/>
        <v>20210655.052225433</v>
      </c>
      <c r="AI67" s="43">
        <f t="shared" si="5"/>
        <v>19336495.280000001</v>
      </c>
      <c r="AJ67" s="43">
        <f t="shared" si="2"/>
        <v>981363507.18858421</v>
      </c>
    </row>
    <row r="68" spans="1:36" x14ac:dyDescent="0.25">
      <c r="A68" s="42">
        <v>64</v>
      </c>
      <c r="B68" s="38" t="s">
        <v>172</v>
      </c>
      <c r="C68" s="43">
        <f t="shared" si="1"/>
        <v>20178410.739549838</v>
      </c>
      <c r="D68" s="43">
        <f t="shared" si="5"/>
        <v>49414244.92890995</v>
      </c>
      <c r="E68" s="43">
        <f t="shared" si="5"/>
        <v>53756994.591463417</v>
      </c>
      <c r="F68" s="43">
        <f t="shared" si="5"/>
        <v>72191070.133729577</v>
      </c>
      <c r="G68" s="43">
        <f t="shared" si="5"/>
        <v>87906493.770753309</v>
      </c>
      <c r="H68" s="43">
        <f t="shared" si="5"/>
        <v>98247626.754705876</v>
      </c>
      <c r="I68" s="43">
        <f t="shared" si="5"/>
        <v>108315691.17784256</v>
      </c>
      <c r="J68" s="43">
        <f t="shared" si="5"/>
        <v>107844621.65517628</v>
      </c>
      <c r="K68" s="43">
        <f t="shared" si="5"/>
        <v>105939242.69507323</v>
      </c>
      <c r="L68" s="43">
        <f t="shared" si="5"/>
        <v>105903840.32946959</v>
      </c>
      <c r="M68" s="43">
        <f t="shared" si="5"/>
        <v>97163957.649698481</v>
      </c>
      <c r="N68" s="43">
        <f t="shared" si="5"/>
        <v>93961569.594686359</v>
      </c>
      <c r="O68" s="43">
        <f t="shared" si="5"/>
        <v>95773795.897349387</v>
      </c>
      <c r="P68" s="43">
        <f t="shared" si="5"/>
        <v>95188711.640696034</v>
      </c>
      <c r="Q68" s="43">
        <f t="shared" si="5"/>
        <v>94228842.426939681</v>
      </c>
      <c r="R68" s="43">
        <f t="shared" si="5"/>
        <v>90179029.840479285</v>
      </c>
      <c r="S68" s="43">
        <f t="shared" si="5"/>
        <v>89232952.324650154</v>
      </c>
      <c r="T68" s="43">
        <f t="shared" si="5"/>
        <v>82696343.944384128</v>
      </c>
      <c r="U68" s="43">
        <f t="shared" si="5"/>
        <v>79523067.826733857</v>
      </c>
      <c r="V68" s="43">
        <f t="shared" si="5"/>
        <v>77369081.125537857</v>
      </c>
      <c r="W68" s="43">
        <f t="shared" si="5"/>
        <v>69886651.118011698</v>
      </c>
      <c r="X68" s="43">
        <f t="shared" si="5"/>
        <v>69259004.853333324</v>
      </c>
      <c r="Y68" s="43">
        <f t="shared" si="5"/>
        <v>68005083.486461252</v>
      </c>
      <c r="Z68" s="43">
        <f t="shared" si="5"/>
        <v>69146467.866261512</v>
      </c>
      <c r="AA68" s="43">
        <f t="shared" si="5"/>
        <v>67272627.927855849</v>
      </c>
      <c r="AB68" s="43">
        <f t="shared" si="5"/>
        <v>66506978.995922662</v>
      </c>
      <c r="AC68" s="43">
        <f t="shared" si="5"/>
        <v>64655178.605967037</v>
      </c>
      <c r="AD68" s="43">
        <f t="shared" si="5"/>
        <v>44761593.903243236</v>
      </c>
      <c r="AE68" s="43">
        <f t="shared" si="5"/>
        <v>34077711.233954653</v>
      </c>
      <c r="AF68" s="43">
        <f t="shared" si="5"/>
        <v>44248046.193037964</v>
      </c>
      <c r="AG68" s="43">
        <f t="shared" si="5"/>
        <v>59351120.904389508</v>
      </c>
      <c r="AH68" s="43">
        <f t="shared" si="5"/>
        <v>60869372.756098256</v>
      </c>
      <c r="AI68" s="43">
        <f t="shared" si="5"/>
        <v>62945798.120000012</v>
      </c>
      <c r="AJ68" s="43">
        <f t="shared" si="2"/>
        <v>2486001225.0123649</v>
      </c>
    </row>
    <row r="69" spans="1:36" x14ac:dyDescent="0.25">
      <c r="A69" s="42">
        <v>65</v>
      </c>
      <c r="B69" s="38" t="s">
        <v>206</v>
      </c>
      <c r="C69" s="43">
        <f t="shared" si="1"/>
        <v>3866448.7266881024</v>
      </c>
      <c r="D69" s="43">
        <f t="shared" si="5"/>
        <v>28681650.401263822</v>
      </c>
      <c r="E69" s="43">
        <f t="shared" si="5"/>
        <v>50150963.987804882</v>
      </c>
      <c r="F69" s="43">
        <f t="shared" si="5"/>
        <v>67812686.823179796</v>
      </c>
      <c r="G69" s="43">
        <f t="shared" si="5"/>
        <v>94557372.443781376</v>
      </c>
      <c r="H69" s="43">
        <f t="shared" si="5"/>
        <v>111971580.27352941</v>
      </c>
      <c r="I69" s="43">
        <f t="shared" si="5"/>
        <v>133561131.45772596</v>
      </c>
      <c r="J69" s="43">
        <f t="shared" si="5"/>
        <v>142508956.8603667</v>
      </c>
      <c r="K69" s="43">
        <f t="shared" si="5"/>
        <v>147143126.80159786</v>
      </c>
      <c r="L69" s="43">
        <f t="shared" si="5"/>
        <v>154236242.52538162</v>
      </c>
      <c r="M69" s="43">
        <f t="shared" si="5"/>
        <v>135070606.69809043</v>
      </c>
      <c r="N69" s="43">
        <f t="shared" si="5"/>
        <v>130914415.19886838</v>
      </c>
      <c r="O69" s="43">
        <f t="shared" si="5"/>
        <v>135011232.25701204</v>
      </c>
      <c r="P69" s="43">
        <f t="shared" si="5"/>
        <v>134222260.49911827</v>
      </c>
      <c r="Q69" s="43">
        <f t="shared" si="5"/>
        <v>134988659.80559728</v>
      </c>
      <c r="R69" s="43">
        <f t="shared" si="5"/>
        <v>134523048.29825708</v>
      </c>
      <c r="S69" s="43">
        <f t="shared" si="5"/>
        <v>144287223.65687835</v>
      </c>
      <c r="T69" s="43">
        <f t="shared" si="5"/>
        <v>139212938.12050104</v>
      </c>
      <c r="U69" s="43">
        <f t="shared" si="5"/>
        <v>155921933.2371774</v>
      </c>
      <c r="V69" s="43">
        <f t="shared" si="5"/>
        <v>156928266.79051793</v>
      </c>
      <c r="W69" s="43">
        <f t="shared" si="5"/>
        <v>138998193.02452242</v>
      </c>
      <c r="X69" s="43">
        <f t="shared" si="5"/>
        <v>138000757.49333331</v>
      </c>
      <c r="Y69" s="43">
        <f t="shared" si="5"/>
        <v>143917489.60993463</v>
      </c>
      <c r="Z69" s="43">
        <f t="shared" si="5"/>
        <v>145167645.0963904</v>
      </c>
      <c r="AA69" s="43">
        <f t="shared" si="5"/>
        <v>146661215.75524321</v>
      </c>
      <c r="AB69" s="43">
        <f t="shared" si="5"/>
        <v>135836913.63297012</v>
      </c>
      <c r="AC69" s="43">
        <f t="shared" si="5"/>
        <v>135757943.51875108</v>
      </c>
      <c r="AD69" s="43">
        <f t="shared" si="5"/>
        <v>99853806.864932418</v>
      </c>
      <c r="AE69" s="43">
        <f t="shared" si="5"/>
        <v>79720214.961074725</v>
      </c>
      <c r="AF69" s="43">
        <f t="shared" si="5"/>
        <v>109172581.45253164</v>
      </c>
      <c r="AG69" s="43">
        <f t="shared" si="5"/>
        <v>145796698.04419473</v>
      </c>
      <c r="AH69" s="43">
        <f t="shared" si="5"/>
        <v>141839513.38861269</v>
      </c>
      <c r="AI69" s="43">
        <f t="shared" si="5"/>
        <v>144263921.53</v>
      </c>
      <c r="AJ69" s="43">
        <f t="shared" si="2"/>
        <v>4040557639.2358298</v>
      </c>
    </row>
    <row r="70" spans="1:36" x14ac:dyDescent="0.25">
      <c r="A70" s="42">
        <v>66</v>
      </c>
      <c r="B70" s="38" t="s">
        <v>186</v>
      </c>
      <c r="C70" s="43">
        <f t="shared" si="1"/>
        <v>2592431.9999999995</v>
      </c>
      <c r="D70" s="43">
        <f t="shared" si="5"/>
        <v>24602781.687203791</v>
      </c>
      <c r="E70" s="43">
        <f t="shared" si="5"/>
        <v>40177829.335365854</v>
      </c>
      <c r="F70" s="43">
        <f t="shared" si="5"/>
        <v>56595546.918276377</v>
      </c>
      <c r="G70" s="43">
        <f t="shared" si="5"/>
        <v>68296343.065288022</v>
      </c>
      <c r="H70" s="43">
        <f t="shared" si="5"/>
        <v>79021142.667058811</v>
      </c>
      <c r="I70" s="43">
        <f t="shared" si="5"/>
        <v>91177098.641399413</v>
      </c>
      <c r="J70" s="43">
        <f t="shared" si="5"/>
        <v>97968095.39706628</v>
      </c>
      <c r="K70" s="43">
        <f t="shared" si="5"/>
        <v>104550297.21438083</v>
      </c>
      <c r="L70" s="43">
        <f t="shared" si="5"/>
        <v>110983096.39244501</v>
      </c>
      <c r="M70" s="43">
        <f t="shared" si="5"/>
        <v>101464781.46989951</v>
      </c>
      <c r="N70" s="43">
        <f t="shared" si="5"/>
        <v>104167768.87276752</v>
      </c>
      <c r="O70" s="43">
        <f t="shared" si="5"/>
        <v>107612041.08568674</v>
      </c>
      <c r="P70" s="43">
        <f t="shared" si="5"/>
        <v>110132250.99257539</v>
      </c>
      <c r="Q70" s="43">
        <f t="shared" si="5"/>
        <v>112825600.87631397</v>
      </c>
      <c r="R70" s="43">
        <f t="shared" si="5"/>
        <v>115108476.29729846</v>
      </c>
      <c r="S70" s="43">
        <f t="shared" si="5"/>
        <v>120104703.91931108</v>
      </c>
      <c r="T70" s="43">
        <f t="shared" si="5"/>
        <v>120469559.20730691</v>
      </c>
      <c r="U70" s="43">
        <f t="shared" si="5"/>
        <v>122394751.80286288</v>
      </c>
      <c r="V70" s="43">
        <f t="shared" si="5"/>
        <v>124511350.00378485</v>
      </c>
      <c r="W70" s="43">
        <f t="shared" si="5"/>
        <v>120863363.18588695</v>
      </c>
      <c r="X70" s="43">
        <f t="shared" si="5"/>
        <v>120456727.0933333</v>
      </c>
      <c r="Y70" s="43">
        <f t="shared" si="5"/>
        <v>122764484.83503267</v>
      </c>
      <c r="Z70" s="43">
        <f t="shared" si="5"/>
        <v>126617825.94125229</v>
      </c>
      <c r="AA70" s="43">
        <f t="shared" si="5"/>
        <v>124359334.99387386</v>
      </c>
      <c r="AB70" s="43">
        <f t="shared" si="5"/>
        <v>130849931.01047452</v>
      </c>
      <c r="AC70" s="43">
        <f t="shared" si="5"/>
        <v>129880857.13630527</v>
      </c>
      <c r="AD70" s="43">
        <f t="shared" si="5"/>
        <v>90343626.292128369</v>
      </c>
      <c r="AE70" s="43">
        <f t="shared" si="5"/>
        <v>73065307.885373652</v>
      </c>
      <c r="AF70" s="43">
        <f t="shared" si="5"/>
        <v>97767992.620253146</v>
      </c>
      <c r="AG70" s="43">
        <f t="shared" si="5"/>
        <v>132107811.58705616</v>
      </c>
      <c r="AH70" s="43">
        <f t="shared" si="5"/>
        <v>127746273.12494217</v>
      </c>
      <c r="AI70" s="43">
        <f t="shared" si="5"/>
        <v>132357385.44</v>
      </c>
      <c r="AJ70" s="43">
        <f t="shared" si="2"/>
        <v>3343936868.9922042</v>
      </c>
    </row>
    <row r="71" spans="1:36" x14ac:dyDescent="0.25">
      <c r="A71" s="42">
        <v>67</v>
      </c>
      <c r="B71" s="38" t="s">
        <v>187</v>
      </c>
      <c r="C71" s="43">
        <f t="shared" si="1"/>
        <v>4122022.9967845655</v>
      </c>
      <c r="D71" s="43">
        <f t="shared" si="5"/>
        <v>6055302.8878357029</v>
      </c>
      <c r="E71" s="43">
        <f t="shared" si="5"/>
        <v>11359503.408536585</v>
      </c>
      <c r="F71" s="43">
        <f t="shared" si="5"/>
        <v>22289049.4205052</v>
      </c>
      <c r="G71" s="43">
        <f t="shared" si="5"/>
        <v>34614873.94847858</v>
      </c>
      <c r="H71" s="43">
        <f t="shared" si="5"/>
        <v>49880452.950823523</v>
      </c>
      <c r="I71" s="43">
        <f t="shared" si="5"/>
        <v>61189509.877551019</v>
      </c>
      <c r="J71" s="43">
        <f t="shared" si="5"/>
        <v>65971651.762143858</v>
      </c>
      <c r="K71" s="43">
        <f t="shared" si="5"/>
        <v>68413033.85885486</v>
      </c>
      <c r="L71" s="43">
        <f t="shared" si="5"/>
        <v>68772533.759327292</v>
      </c>
      <c r="M71" s="43">
        <f t="shared" si="5"/>
        <v>60425134.8116583</v>
      </c>
      <c r="N71" s="43">
        <f t="shared" si="5"/>
        <v>55390994.826322265</v>
      </c>
      <c r="O71" s="43">
        <f t="shared" si="5"/>
        <v>52768451.368481934</v>
      </c>
      <c r="P71" s="43">
        <f t="shared" si="5"/>
        <v>50589550.639860779</v>
      </c>
      <c r="Q71" s="43">
        <f t="shared" si="5"/>
        <v>50937747.459021613</v>
      </c>
      <c r="R71" s="43">
        <f t="shared" si="5"/>
        <v>49301412.626274511</v>
      </c>
      <c r="S71" s="43">
        <f t="shared" si="5"/>
        <v>50608986.607319705</v>
      </c>
      <c r="T71" s="43">
        <f t="shared" si="5"/>
        <v>46527144.173736952</v>
      </c>
      <c r="U71" s="43">
        <f t="shared" si="5"/>
        <v>45341023.381572574</v>
      </c>
      <c r="V71" s="43">
        <f t="shared" si="5"/>
        <v>44194180.813426279</v>
      </c>
      <c r="W71" s="43">
        <f t="shared" si="5"/>
        <v>40834259.863118909</v>
      </c>
      <c r="X71" s="43">
        <f t="shared" si="5"/>
        <v>40103615.813333333</v>
      </c>
      <c r="Y71" s="43">
        <f t="shared" si="5"/>
        <v>40981901.909056962</v>
      </c>
      <c r="Z71" s="43">
        <f t="shared" si="5"/>
        <v>42896135.346850827</v>
      </c>
      <c r="AA71" s="43">
        <f t="shared" si="5"/>
        <v>39181340.963603616</v>
      </c>
      <c r="AB71" s="43">
        <f t="shared" si="5"/>
        <v>38558655.997223191</v>
      </c>
      <c r="AC71" s="43">
        <f t="shared" si="5"/>
        <v>37064335.612974845</v>
      </c>
      <c r="AD71" s="43">
        <f t="shared" si="5"/>
        <v>27127631.790405408</v>
      </c>
      <c r="AE71" s="43">
        <f t="shared" si="5"/>
        <v>20356454.070596136</v>
      </c>
      <c r="AF71" s="43">
        <f t="shared" si="5"/>
        <v>25734672.984177213</v>
      </c>
      <c r="AG71" s="43">
        <f t="shared" si="5"/>
        <v>32165203.855011232</v>
      </c>
      <c r="AH71" s="43">
        <f t="shared" si="5"/>
        <v>30446085.946820803</v>
      </c>
      <c r="AI71" s="43">
        <f t="shared" si="5"/>
        <v>31632584.680000003</v>
      </c>
      <c r="AJ71" s="43">
        <f t="shared" si="2"/>
        <v>1345835440.4116886</v>
      </c>
    </row>
    <row r="72" spans="1:36" x14ac:dyDescent="0.25">
      <c r="A72" s="42">
        <v>68</v>
      </c>
      <c r="B72" s="38" t="s">
        <v>194</v>
      </c>
      <c r="C72" s="43">
        <f t="shared" si="1"/>
        <v>4871633.8199356906</v>
      </c>
      <c r="D72" s="43">
        <f t="shared" si="5"/>
        <v>14931842.003159558</v>
      </c>
      <c r="E72" s="43">
        <f t="shared" si="5"/>
        <v>23731959.689024393</v>
      </c>
      <c r="F72" s="43">
        <f t="shared" si="5"/>
        <v>32745394.074294202</v>
      </c>
      <c r="G72" s="43">
        <f t="shared" si="5"/>
        <v>36963989.461920232</v>
      </c>
      <c r="H72" s="43">
        <f t="shared" si="5"/>
        <v>42952041.404529408</v>
      </c>
      <c r="I72" s="43">
        <f t="shared" si="5"/>
        <v>53251414.658892132</v>
      </c>
      <c r="J72" s="43">
        <f t="shared" si="5"/>
        <v>58075415.274978831</v>
      </c>
      <c r="K72" s="43">
        <f t="shared" si="5"/>
        <v>58904398.359520636</v>
      </c>
      <c r="L72" s="43">
        <f t="shared" si="5"/>
        <v>62769732.061940491</v>
      </c>
      <c r="M72" s="43">
        <f t="shared" si="5"/>
        <v>55604963.998743728</v>
      </c>
      <c r="N72" s="43">
        <f t="shared" si="5"/>
        <v>51687970.100467406</v>
      </c>
      <c r="O72" s="43">
        <f t="shared" si="5"/>
        <v>52656571.582506031</v>
      </c>
      <c r="P72" s="43">
        <f t="shared" si="5"/>
        <v>52612122.290672854</v>
      </c>
      <c r="Q72" s="43">
        <f t="shared" si="5"/>
        <v>53612279.532377698</v>
      </c>
      <c r="R72" s="43">
        <f t="shared" si="5"/>
        <v>52096967.317167751</v>
      </c>
      <c r="S72" s="43">
        <f t="shared" si="5"/>
        <v>52841177.205597408</v>
      </c>
      <c r="T72" s="43">
        <f t="shared" si="5"/>
        <v>49182610.595198326</v>
      </c>
      <c r="U72" s="43">
        <f t="shared" si="5"/>
        <v>44588551.714435481</v>
      </c>
      <c r="V72" s="43">
        <f t="shared" si="5"/>
        <v>43169038.50605578</v>
      </c>
      <c r="W72" s="43">
        <f t="shared" si="5"/>
        <v>35800304.009941518</v>
      </c>
      <c r="X72" s="43">
        <f t="shared" si="5"/>
        <v>35513503.973333329</v>
      </c>
      <c r="Y72" s="43">
        <f t="shared" si="5"/>
        <v>37952301.327357605</v>
      </c>
      <c r="Z72" s="43">
        <f t="shared" si="5"/>
        <v>37437083.622062609</v>
      </c>
      <c r="AA72" s="43">
        <f t="shared" si="5"/>
        <v>36699383.70367568</v>
      </c>
      <c r="AB72" s="43">
        <f t="shared" si="5"/>
        <v>36355297.681405969</v>
      </c>
      <c r="AC72" s="43">
        <f t="shared" si="5"/>
        <v>35792062.124232434</v>
      </c>
      <c r="AD72" s="43">
        <f t="shared" si="5"/>
        <v>25276456.822195947</v>
      </c>
      <c r="AE72" s="43">
        <f t="shared" si="5"/>
        <v>18775345.89652393</v>
      </c>
      <c r="AF72" s="43">
        <f t="shared" si="5"/>
        <v>24434088.050632909</v>
      </c>
      <c r="AG72" s="43">
        <f t="shared" si="5"/>
        <v>32038137.837513104</v>
      </c>
      <c r="AH72" s="43">
        <f t="shared" si="5"/>
        <v>31215829.064653173</v>
      </c>
      <c r="AI72" s="43">
        <f t="shared" si="5"/>
        <v>30194837.510000002</v>
      </c>
      <c r="AJ72" s="43">
        <f t="shared" si="2"/>
        <v>1314734705.2749467</v>
      </c>
    </row>
    <row r="73" spans="1:36" s="107" customFormat="1" ht="11.25" customHeight="1" x14ac:dyDescent="0.25">
      <c r="A73" s="105">
        <v>69</v>
      </c>
      <c r="B73" s="106" t="s">
        <v>218</v>
      </c>
      <c r="C73" s="43">
        <f t="shared" si="1"/>
        <v>479716219.31189704</v>
      </c>
      <c r="D73" s="43">
        <f t="shared" si="5"/>
        <v>1230049849.5292258</v>
      </c>
      <c r="E73" s="43">
        <f t="shared" si="5"/>
        <v>1604695650.7621951</v>
      </c>
      <c r="F73" s="43">
        <f t="shared" si="5"/>
        <v>2022187036.3684993</v>
      </c>
      <c r="G73" s="43">
        <f t="shared" si="5"/>
        <v>2359495817.8847857</v>
      </c>
      <c r="H73" s="43">
        <f t="shared" si="5"/>
        <v>2713340670.3777046</v>
      </c>
      <c r="I73" s="43">
        <f t="shared" si="5"/>
        <v>3175864262.1224489</v>
      </c>
      <c r="J73" s="43">
        <f t="shared" si="5"/>
        <v>3434587406.390183</v>
      </c>
      <c r="K73" s="43">
        <f t="shared" si="5"/>
        <v>3531026794.7430096</v>
      </c>
      <c r="L73" s="43">
        <f t="shared" si="5"/>
        <v>3716393400.2484345</v>
      </c>
      <c r="M73" s="43">
        <f t="shared" si="5"/>
        <v>3276906450.6769857</v>
      </c>
      <c r="N73" s="43">
        <f t="shared" si="5"/>
        <v>3133766002.4630761</v>
      </c>
      <c r="O73" s="43">
        <f t="shared" si="5"/>
        <v>3202372650.647325</v>
      </c>
      <c r="P73" s="43">
        <f t="shared" si="5"/>
        <v>3192753211.2584691</v>
      </c>
      <c r="Q73" s="43">
        <f t="shared" si="5"/>
        <v>3217730347.7820697</v>
      </c>
      <c r="R73" s="43">
        <f t="shared" si="5"/>
        <v>3158765771.3568192</v>
      </c>
      <c r="S73" s="43">
        <f t="shared" si="5"/>
        <v>3220015207.1985788</v>
      </c>
      <c r="T73" s="43">
        <f t="shared" si="5"/>
        <v>3006719222.6691847</v>
      </c>
      <c r="U73" s="43">
        <f t="shared" si="5"/>
        <v>2976050550.965363</v>
      </c>
      <c r="V73" s="43">
        <f t="shared" si="5"/>
        <v>2976947131.0606771</v>
      </c>
      <c r="W73" s="43">
        <f t="shared" si="5"/>
        <v>2700485774.4512668</v>
      </c>
      <c r="X73" s="43">
        <f t="shared" si="5"/>
        <v>2627196926.7866654</v>
      </c>
      <c r="Y73" s="43">
        <f t="shared" si="5"/>
        <v>2673323959.3775163</v>
      </c>
      <c r="Z73" s="43">
        <f t="shared" si="5"/>
        <v>2686749017.5529289</v>
      </c>
      <c r="AA73" s="43">
        <f t="shared" si="5"/>
        <v>2614344150.1509542</v>
      </c>
      <c r="AB73" s="43">
        <f t="shared" si="5"/>
        <v>2621131072.3434095</v>
      </c>
      <c r="AC73" s="43">
        <f t="shared" si="5"/>
        <v>2574748124.9810929</v>
      </c>
      <c r="AD73" s="43">
        <f t="shared" si="5"/>
        <v>1835797941.05304</v>
      </c>
      <c r="AE73" s="43">
        <f t="shared" si="5"/>
        <v>1434529954.3251719</v>
      </c>
      <c r="AF73" s="43">
        <f t="shared" si="5"/>
        <v>1890568993.5537972</v>
      </c>
      <c r="AG73" s="43">
        <f t="shared" si="5"/>
        <v>2464016357.2687039</v>
      </c>
      <c r="AH73" s="43">
        <f t="shared" si="5"/>
        <v>2384690581.2205777</v>
      </c>
      <c r="AI73" s="43">
        <f t="shared" si="5"/>
        <v>2419988691.5500002</v>
      </c>
      <c r="AJ73" s="43">
        <f t="shared" si="2"/>
        <v>86556955198.432068</v>
      </c>
    </row>
  </sheetData>
  <sheetProtection sheet="1" objects="1" scenarios="1"/>
  <sortState xmlns:xlrd2="http://schemas.microsoft.com/office/spreadsheetml/2017/richdata2" ref="B6:I60">
    <sortCondition ref="B7:B61"/>
  </sortState>
  <phoneticPr fontId="14" type="noConversion"/>
  <pageMargins left="0.7" right="0.7" top="0.75" bottom="0.75" header="0.3" footer="0.3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autoPageBreaks="0" fitToPage="1"/>
  </sheetPr>
  <dimension ref="A1:AK51"/>
  <sheetViews>
    <sheetView showGridLines="0" showRowColHeaders="0" tabSelected="1" zoomScale="65" zoomScaleNormal="65" workbookViewId="0">
      <pane ySplit="1" topLeftCell="A2" activePane="bottomLeft" state="frozen"/>
      <selection pane="bottomLeft" activeCell="P47" sqref="P47"/>
    </sheetView>
  </sheetViews>
  <sheetFormatPr defaultColWidth="9.08984375" defaultRowHeight="13" x14ac:dyDescent="0.3"/>
  <cols>
    <col min="1" max="1" width="1.6328125" style="58" customWidth="1"/>
    <col min="2" max="2" width="7.08984375" style="57" customWidth="1"/>
    <col min="3" max="4" width="13.7265625" style="57" customWidth="1"/>
    <col min="5" max="5" width="9.08984375" style="57"/>
    <col min="6" max="6" width="11" style="57" customWidth="1"/>
    <col min="7" max="10" width="9.08984375" style="57"/>
    <col min="11" max="11" width="13.7265625" style="57" customWidth="1"/>
    <col min="12" max="12" width="10.7265625" style="57" customWidth="1"/>
    <col min="13" max="13" width="4.08984375" style="57" customWidth="1"/>
    <col min="14" max="14" width="6.26953125" style="57" customWidth="1"/>
    <col min="15" max="15" width="11.54296875" style="57" customWidth="1"/>
    <col min="16" max="23" width="1.54296875" style="97" customWidth="1"/>
    <col min="24" max="24" width="11.54296875" style="57" customWidth="1"/>
    <col min="25" max="26" width="9.08984375" style="57"/>
    <col min="27" max="27" width="10" style="57" bestFit="1" customWidth="1"/>
    <col min="28" max="30" width="9.08984375" style="57"/>
    <col min="31" max="31" width="9.6328125" style="57" bestFit="1" customWidth="1"/>
    <col min="32" max="34" width="4.26953125" style="91" customWidth="1"/>
    <col min="35" max="35" width="4.26953125" style="96" customWidth="1"/>
    <col min="36" max="36" width="2.26953125" style="57" customWidth="1"/>
    <col min="37" max="16384" width="9.08984375" style="57"/>
  </cols>
  <sheetData>
    <row r="1" spans="1:37" ht="47.25" customHeight="1" x14ac:dyDescent="0.5">
      <c r="B1" s="118" t="s">
        <v>273</v>
      </c>
      <c r="C1" s="118"/>
      <c r="D1" s="118"/>
      <c r="E1" s="118"/>
      <c r="F1" s="118"/>
      <c r="G1" s="118"/>
      <c r="H1" s="118"/>
      <c r="I1" s="118"/>
      <c r="J1" s="118"/>
      <c r="K1" s="118"/>
      <c r="L1" s="118"/>
      <c r="M1" s="118"/>
      <c r="N1" s="118"/>
      <c r="O1" s="118"/>
      <c r="X1" s="117" t="s">
        <v>255</v>
      </c>
      <c r="Y1" s="117"/>
      <c r="Z1" s="117"/>
      <c r="AA1" s="117"/>
      <c r="AB1" s="117"/>
      <c r="AC1" s="117"/>
      <c r="AD1" s="117"/>
      <c r="AE1" s="117"/>
      <c r="AF1" s="117"/>
      <c r="AG1" s="117"/>
      <c r="AH1" s="117"/>
      <c r="AI1" s="117"/>
    </row>
    <row r="2" spans="1:37" x14ac:dyDescent="0.3">
      <c r="B2" s="121" t="s">
        <v>243</v>
      </c>
      <c r="C2" s="121"/>
      <c r="D2" s="121"/>
      <c r="E2" s="121"/>
      <c r="F2" s="121"/>
      <c r="G2" s="121"/>
      <c r="H2" s="121"/>
      <c r="I2" s="121"/>
      <c r="J2" s="121"/>
      <c r="K2" s="121"/>
      <c r="L2" s="121"/>
      <c r="M2" s="121"/>
      <c r="N2" s="121"/>
      <c r="O2" s="121"/>
      <c r="Q2" s="102"/>
      <c r="R2" s="68"/>
      <c r="S2" s="68"/>
      <c r="T2" s="68"/>
      <c r="U2" s="58"/>
      <c r="V2" s="58"/>
      <c r="W2" s="58"/>
      <c r="X2" s="58"/>
      <c r="Y2" s="95" t="s">
        <v>252</v>
      </c>
      <c r="Z2" s="95"/>
      <c r="AA2" s="95" t="s">
        <v>253</v>
      </c>
      <c r="AB2" s="95"/>
      <c r="AC2" s="95" t="s">
        <v>254</v>
      </c>
    </row>
    <row r="3" spans="1:37" x14ac:dyDescent="0.3">
      <c r="I3" s="70"/>
      <c r="J3" s="71"/>
      <c r="K3" s="72"/>
      <c r="L3" s="73" t="s">
        <v>244</v>
      </c>
      <c r="M3" s="73"/>
      <c r="N3" s="73" t="s">
        <v>246</v>
      </c>
      <c r="O3" s="74"/>
      <c r="Q3" s="102"/>
      <c r="R3" s="68"/>
      <c r="S3" s="68"/>
      <c r="T3" s="68"/>
      <c r="U3" s="63" t="str">
        <f>C10</f>
        <v>Melton</v>
      </c>
      <c r="V3" s="63"/>
      <c r="W3" s="63"/>
      <c r="X3" s="58"/>
      <c r="Y3" s="92">
        <v>10</v>
      </c>
      <c r="Z3" s="58"/>
      <c r="AA3" s="92">
        <v>33</v>
      </c>
      <c r="AB3" s="58"/>
      <c r="AC3" s="93">
        <v>1</v>
      </c>
      <c r="AD3" s="58"/>
      <c r="AE3" s="58"/>
      <c r="AF3" s="94"/>
      <c r="AG3" s="94"/>
      <c r="AH3" s="94"/>
      <c r="AI3" s="108"/>
      <c r="AJ3" s="58"/>
    </row>
    <row r="4" spans="1:37" x14ac:dyDescent="0.3">
      <c r="B4" s="62"/>
      <c r="C4" s="62" t="s">
        <v>261</v>
      </c>
      <c r="E4" s="59">
        <v>19</v>
      </c>
      <c r="I4" s="75"/>
      <c r="J4" s="76">
        <v>9</v>
      </c>
      <c r="K4" s="84" t="str">
        <f>C10</f>
        <v>Melton</v>
      </c>
      <c r="L4" s="66">
        <f>(U6-U4)/U4*100</f>
        <v>113.32152750605562</v>
      </c>
      <c r="M4" s="77"/>
      <c r="N4" s="67">
        <f>U6-U4</f>
        <v>50.837954331637825</v>
      </c>
      <c r="O4" s="78" t="s">
        <v>245</v>
      </c>
      <c r="Q4" s="102"/>
      <c r="R4" s="68" t="s">
        <v>220</v>
      </c>
      <c r="S4" s="68"/>
      <c r="T4" s="68" t="str" cm="1">
        <f t="array" ref="T4">INDEX(B11:B43,J4)</f>
        <v>2000/01</v>
      </c>
      <c r="U4" s="69">
        <f>VLOOKUP($J$4,$A11:D$43,3)</f>
        <v>44.861691728362182</v>
      </c>
      <c r="V4" s="69"/>
      <c r="W4" s="63"/>
      <c r="X4" s="58"/>
      <c r="Y4" s="58"/>
      <c r="Z4" s="58"/>
      <c r="AA4" s="58"/>
      <c r="AB4" s="58"/>
      <c r="AC4" s="58"/>
      <c r="AD4" s="58"/>
      <c r="AE4" s="58"/>
      <c r="AF4" s="98"/>
      <c r="AG4" s="98"/>
      <c r="AH4" s="98"/>
      <c r="AJ4" s="58"/>
    </row>
    <row r="5" spans="1:37" x14ac:dyDescent="0.3">
      <c r="B5" s="62"/>
      <c r="C5" s="62"/>
      <c r="G5" s="60"/>
      <c r="H5" s="65"/>
      <c r="I5" s="75"/>
      <c r="J5" s="79"/>
      <c r="K5" s="80"/>
      <c r="L5" s="81"/>
      <c r="M5" s="80"/>
      <c r="N5" s="80"/>
      <c r="O5" s="82"/>
      <c r="Q5" s="102"/>
      <c r="R5" s="68" t="s">
        <v>219</v>
      </c>
      <c r="S5" s="68"/>
      <c r="T5" s="68"/>
      <c r="U5" s="69"/>
      <c r="V5" s="69"/>
      <c r="W5" s="63"/>
      <c r="X5" s="58"/>
      <c r="Y5" s="58"/>
      <c r="Z5" s="58"/>
      <c r="AA5" s="58"/>
      <c r="AB5" s="58"/>
      <c r="AC5" s="92">
        <v>2</v>
      </c>
      <c r="AD5" s="58"/>
      <c r="AE5" s="58"/>
      <c r="AF5" s="98"/>
      <c r="AG5" s="98"/>
      <c r="AH5" s="98"/>
      <c r="AJ5" s="58"/>
    </row>
    <row r="6" spans="1:37" x14ac:dyDescent="0.3">
      <c r="B6" s="62"/>
      <c r="C6" s="62" t="s">
        <v>262</v>
      </c>
      <c r="E6" s="59">
        <v>3</v>
      </c>
      <c r="I6" s="75"/>
      <c r="J6" s="76">
        <v>33</v>
      </c>
      <c r="K6" s="79"/>
      <c r="L6" s="79"/>
      <c r="M6" s="79"/>
      <c r="N6" s="79"/>
      <c r="O6" s="79"/>
      <c r="Q6" s="102"/>
      <c r="R6" s="68"/>
      <c r="S6" s="68"/>
      <c r="T6" s="68" t="str" cm="1">
        <f t="array" ref="T6">INDEX(B11:B43,J6)</f>
        <v>2024/25</v>
      </c>
      <c r="U6" s="69">
        <f>VLOOKUP($J$6,$A$11:$D$43,3)</f>
        <v>95.699646060000006</v>
      </c>
      <c r="V6" s="69"/>
      <c r="W6" s="63"/>
      <c r="X6" s="58"/>
      <c r="Y6" s="58"/>
      <c r="Z6" s="58"/>
      <c r="AA6" s="58"/>
      <c r="AB6" s="58"/>
      <c r="AC6" s="58"/>
      <c r="AD6" s="58"/>
      <c r="AE6" s="58"/>
      <c r="AF6" s="98"/>
      <c r="AG6" s="98"/>
      <c r="AH6" s="98"/>
      <c r="AJ6" s="58"/>
    </row>
    <row r="7" spans="1:37" x14ac:dyDescent="0.3">
      <c r="B7" s="62"/>
      <c r="C7" s="62"/>
      <c r="I7" s="75"/>
      <c r="J7" s="79"/>
      <c r="K7" s="79"/>
      <c r="L7" s="79"/>
      <c r="M7" s="79"/>
      <c r="N7" s="79"/>
      <c r="O7" s="83"/>
      <c r="Q7" s="102"/>
      <c r="R7" s="68" t="s">
        <v>220</v>
      </c>
      <c r="S7" s="68"/>
      <c r="T7" s="68"/>
      <c r="U7" s="63"/>
      <c r="V7" s="63"/>
      <c r="W7" s="63"/>
      <c r="X7" s="58"/>
      <c r="Y7" s="58"/>
      <c r="Z7" s="58"/>
      <c r="AA7" s="58" t="str" cm="1">
        <f t="array" ref="AA7">INDEX(B11:B43,Y3)</f>
        <v>2001/02</v>
      </c>
      <c r="AB7" s="58" t="str" cm="1">
        <f t="array" ref="AB7">INDEX(B11:B43,AA3)</f>
        <v>2024/25</v>
      </c>
      <c r="AC7" s="58" t="s">
        <v>267</v>
      </c>
      <c r="AD7" s="58" t="s">
        <v>268</v>
      </c>
      <c r="AE7" s="58" t="s">
        <v>269</v>
      </c>
      <c r="AF7" s="94" t="s">
        <v>270</v>
      </c>
      <c r="AG7" s="94"/>
      <c r="AH7" s="94"/>
      <c r="AI7" s="108"/>
      <c r="AJ7" s="58"/>
      <c r="AK7" s="58"/>
    </row>
    <row r="8" spans="1:37" x14ac:dyDescent="0.3">
      <c r="B8" s="62" t="s">
        <v>263</v>
      </c>
      <c r="C8" s="62"/>
      <c r="E8" s="61">
        <v>2</v>
      </c>
      <c r="G8" s="119" t="str">
        <f>CONCATENATE("EGM Losses for ",C10," and ",D10,": ",INDEX(R4:R5,E8))</f>
        <v>EGM Losses for Melton and Boroondara: Adjust for inflation</v>
      </c>
      <c r="H8" s="119"/>
      <c r="I8" s="119"/>
      <c r="J8" s="119"/>
      <c r="K8" s="119"/>
      <c r="L8" s="119"/>
      <c r="M8" s="119"/>
      <c r="N8" s="119"/>
      <c r="O8" s="119"/>
      <c r="R8" s="68" t="s">
        <v>260</v>
      </c>
      <c r="S8" s="58"/>
      <c r="T8" s="58"/>
      <c r="U8" s="63"/>
      <c r="V8" s="63"/>
      <c r="W8" s="63"/>
      <c r="X8" s="58"/>
      <c r="Y8" s="94">
        <v>1</v>
      </c>
      <c r="Z8" s="111" t="s">
        <v>174</v>
      </c>
      <c r="AA8" s="112">
        <f>VLOOKUP($AC$5*37-37+$Y8,Data!$A$5:$AI$73,2+$Y$3)</f>
        <v>121346406.80677879</v>
      </c>
      <c r="AB8" s="112">
        <f>VLOOKUP($AC$5*37-37+$Y8,Data!$A$5:$AI$73,2+$AA$3)</f>
        <v>59053993.599999994</v>
      </c>
      <c r="AC8" s="112">
        <f>AB8-AA8</f>
        <v>-62292413.206778795</v>
      </c>
      <c r="AD8" s="112">
        <f>AC8/AA8*100</f>
        <v>-51.334369798001255</v>
      </c>
      <c r="AE8" s="112">
        <f>IF($AC$3=1,AC8,AD8)</f>
        <v>-62292413.206778795</v>
      </c>
      <c r="AF8" s="94">
        <f>AE8+0.00001*Y8</f>
        <v>-62292413.206768796</v>
      </c>
      <c r="AG8" s="94">
        <f>RANK(AF8,AF$8:AF$38)</f>
        <v>24</v>
      </c>
      <c r="AH8" s="109" t="str">
        <f>VLOOKUP(MATCH(Y8,AG$8:AG$38,0),$Y$8:$AF$38,2)</f>
        <v>Melton</v>
      </c>
      <c r="AI8" s="110">
        <f>VLOOKUP(MATCH(Y8,AG$8:AG$38,0),$Y$8:$AF$38,8)</f>
        <v>46722758.585002422</v>
      </c>
      <c r="AJ8" s="58"/>
      <c r="AK8" s="58"/>
    </row>
    <row r="9" spans="1:37" x14ac:dyDescent="0.3">
      <c r="C9" s="122" t="s">
        <v>250</v>
      </c>
      <c r="D9" s="122"/>
      <c r="E9" s="62"/>
      <c r="F9" s="62"/>
      <c r="G9" s="120"/>
      <c r="H9" s="120"/>
      <c r="I9" s="120"/>
      <c r="J9" s="120"/>
      <c r="K9" s="120"/>
      <c r="L9" s="120"/>
      <c r="M9" s="120"/>
      <c r="N9" s="120"/>
      <c r="O9" s="120"/>
      <c r="R9" s="58"/>
      <c r="S9" s="58"/>
      <c r="T9" s="58"/>
      <c r="U9" s="63"/>
      <c r="V9" s="63"/>
      <c r="W9" s="63"/>
      <c r="X9" s="111" t="s">
        <v>251</v>
      </c>
      <c r="Y9" s="94">
        <v>2</v>
      </c>
      <c r="Z9" s="111" t="s">
        <v>191</v>
      </c>
      <c r="AA9" s="112">
        <f>VLOOKUP($AC$5*37-37+$Y9,Data!$A$5:$AI$73,2+$Y$3)</f>
        <v>37584260.260025874</v>
      </c>
      <c r="AB9" s="112">
        <f>VLOOKUP($AC$5*37-37+$Y9,Data!$A$5:$AI$73,2+$AA$3)</f>
        <v>12464512.800000001</v>
      </c>
      <c r="AC9" s="112">
        <f t="shared" ref="AC9:AC38" si="0">AB9-AA9</f>
        <v>-25119747.460025873</v>
      </c>
      <c r="AD9" s="112">
        <f t="shared" ref="AD9:AD38" si="1">AC9/AA9*100</f>
        <v>-66.835817137906815</v>
      </c>
      <c r="AE9" s="112">
        <f t="shared" ref="AE9:AE38" si="2">IF($AC$3=1,AC9,AD9)</f>
        <v>-25119747.460025873</v>
      </c>
      <c r="AF9" s="94">
        <f t="shared" ref="AF9:AF38" si="3">AE9+0.00001*Y9</f>
        <v>-25119747.460005872</v>
      </c>
      <c r="AG9" s="94">
        <f t="shared" ref="AG9:AG38" si="4">RANK(AF9,AF$8:AF$38)</f>
        <v>9</v>
      </c>
      <c r="AH9" s="109" t="str">
        <f t="shared" ref="AH9:AH38" si="5">VLOOKUP(MATCH(Y9,AG$8:AG$38,0),$Y$8:$AF$38,2)</f>
        <v>Wyndham</v>
      </c>
      <c r="AI9" s="110">
        <f t="shared" ref="AI9:AI38" si="6">VLOOKUP(MATCH(Y9,AG$8:AG$38,0),$Y$8:$AF$38,8)</f>
        <v>21374289.047844984</v>
      </c>
      <c r="AJ9" s="58"/>
      <c r="AK9" s="58"/>
    </row>
    <row r="10" spans="1:37" ht="14" x14ac:dyDescent="0.3">
      <c r="C10" s="100" t="str">
        <f>INDEX(Data!B5:B36,E4)</f>
        <v>Melton</v>
      </c>
      <c r="D10" s="101" t="str">
        <f>INDEX(Data!B5:B36,E6)</f>
        <v>Boroondara</v>
      </c>
      <c r="E10" s="62"/>
      <c r="F10" s="62"/>
      <c r="R10" s="58"/>
      <c r="S10" s="58"/>
      <c r="T10" s="58"/>
      <c r="U10" s="58"/>
      <c r="V10" s="58"/>
      <c r="W10" s="58"/>
      <c r="X10" s="111" t="s">
        <v>244</v>
      </c>
      <c r="Y10" s="94">
        <v>3</v>
      </c>
      <c r="Z10" s="111" t="s">
        <v>171</v>
      </c>
      <c r="AA10" s="112">
        <f>VLOOKUP($AC$5*37-37+$Y10,Data!$A$5:$AI$73,2+$Y$3)</f>
        <v>40966659.406468302</v>
      </c>
      <c r="AB10" s="112">
        <f>VLOOKUP($AC$5*37-37+$Y10,Data!$A$5:$AI$73,2+$AA$3)</f>
        <v>19263611.550000001</v>
      </c>
      <c r="AC10" s="112">
        <f t="shared" si="0"/>
        <v>-21703047.856468301</v>
      </c>
      <c r="AD10" s="112">
        <f t="shared" si="1"/>
        <v>-52.977343456619671</v>
      </c>
      <c r="AE10" s="112">
        <f t="shared" si="2"/>
        <v>-21703047.856468301</v>
      </c>
      <c r="AF10" s="94">
        <f t="shared" si="3"/>
        <v>-21703047.856438302</v>
      </c>
      <c r="AG10" s="94">
        <f t="shared" si="4"/>
        <v>8</v>
      </c>
      <c r="AH10" s="109" t="str">
        <f t="shared" si="5"/>
        <v>Cardinia</v>
      </c>
      <c r="AI10" s="110">
        <f t="shared" si="6"/>
        <v>15085806.09635013</v>
      </c>
      <c r="AJ10" s="58"/>
      <c r="AK10" s="58"/>
    </row>
    <row r="11" spans="1:37" x14ac:dyDescent="0.3">
      <c r="A11" s="63">
        <v>1</v>
      </c>
      <c r="B11" s="64" t="s">
        <v>209</v>
      </c>
      <c r="C11" s="87">
        <f>VLOOKUP($E$4+$E$8*37-37,Data!$A$5:$AL$73,2+$A11)/1000000</f>
        <v>0.79019106752411572</v>
      </c>
      <c r="D11" s="88">
        <f>VLOOKUP($E$6+$E$8*37-37,Data!$A$5:$AL$73,2+$A11)/1000000</f>
        <v>3.5781691768488741</v>
      </c>
      <c r="E11" s="103"/>
      <c r="F11" s="103"/>
      <c r="G11" s="97"/>
      <c r="H11" s="97"/>
      <c r="I11" s="97"/>
      <c r="J11" s="97"/>
      <c r="K11" s="97"/>
      <c r="R11" s="58"/>
      <c r="S11" s="58"/>
      <c r="T11" s="58"/>
      <c r="U11" s="58"/>
      <c r="V11" s="58"/>
      <c r="W11" s="58"/>
      <c r="X11" s="58"/>
      <c r="Y11" s="94">
        <v>4</v>
      </c>
      <c r="Z11" s="111" t="s">
        <v>184</v>
      </c>
      <c r="AA11" s="112">
        <f>VLOOKUP($AC$5*37-37+$Y11,Data!$A$5:$AI$73,2+$Y$3)</f>
        <v>203072887.89552391</v>
      </c>
      <c r="AB11" s="112">
        <f>VLOOKUP($AC$5*37-37+$Y11,Data!$A$5:$AI$73,2+$AA$3)</f>
        <v>175897780.03000003</v>
      </c>
      <c r="AC11" s="112">
        <f t="shared" si="0"/>
        <v>-27175107.865523875</v>
      </c>
      <c r="AD11" s="112">
        <f t="shared" si="1"/>
        <v>-13.381947805609979</v>
      </c>
      <c r="AE11" s="112">
        <f t="shared" si="2"/>
        <v>-27175107.865523875</v>
      </c>
      <c r="AF11" s="94">
        <f t="shared" si="3"/>
        <v>-27175107.865483876</v>
      </c>
      <c r="AG11" s="94">
        <f t="shared" si="4"/>
        <v>10</v>
      </c>
      <c r="AH11" s="109" t="str">
        <f t="shared" si="5"/>
        <v>Hume</v>
      </c>
      <c r="AI11" s="110">
        <f t="shared" si="6"/>
        <v>-8340546.7879912397</v>
      </c>
      <c r="AJ11" s="58"/>
      <c r="AK11" s="58"/>
    </row>
    <row r="12" spans="1:37" x14ac:dyDescent="0.3">
      <c r="A12" s="63">
        <v>2</v>
      </c>
      <c r="B12" s="64" t="s">
        <v>210</v>
      </c>
      <c r="C12" s="87">
        <f>VLOOKUP($E$4+$E$8*37-37,Data!$A$5:$AL$73,2+$A12)/1000000</f>
        <v>7.2195247709320691</v>
      </c>
      <c r="D12" s="88">
        <f>VLOOKUP($E$6+$E$8*37-37,Data!$A$5:$AL$73,2+$A12)/1000000</f>
        <v>8.5637153112164288</v>
      </c>
      <c r="E12" s="103"/>
      <c r="F12" s="103"/>
      <c r="G12" s="97"/>
      <c r="H12" s="97"/>
      <c r="I12" s="97"/>
      <c r="J12" s="97"/>
      <c r="K12" s="97"/>
      <c r="R12" s="58"/>
      <c r="S12" s="58"/>
      <c r="T12" s="58"/>
      <c r="U12" s="58"/>
      <c r="V12" s="58"/>
      <c r="W12" s="58"/>
      <c r="X12" s="58"/>
      <c r="Y12" s="94">
        <v>5</v>
      </c>
      <c r="Z12" s="111" t="s">
        <v>193</v>
      </c>
      <c r="AA12" s="112">
        <f>VLOOKUP($AC$5*37-37+$Y12,Data!$A$5:$AI$73,2+$Y$3)</f>
        <v>24388081.663699869</v>
      </c>
      <c r="AB12" s="112">
        <f>VLOOKUP($AC$5*37-37+$Y12,Data!$A$5:$AI$73,2+$AA$3)</f>
        <v>39473887.759999998</v>
      </c>
      <c r="AC12" s="112">
        <f t="shared" si="0"/>
        <v>15085806.096300129</v>
      </c>
      <c r="AD12" s="112">
        <f t="shared" si="1"/>
        <v>61.857288754098306</v>
      </c>
      <c r="AE12" s="112">
        <f t="shared" si="2"/>
        <v>15085806.096300129</v>
      </c>
      <c r="AF12" s="94">
        <f t="shared" si="3"/>
        <v>15085806.09635013</v>
      </c>
      <c r="AG12" s="94">
        <f t="shared" si="4"/>
        <v>3</v>
      </c>
      <c r="AH12" s="109" t="str">
        <f t="shared" si="5"/>
        <v>Whittlesea</v>
      </c>
      <c r="AI12" s="110">
        <f t="shared" si="6"/>
        <v>-9972320.9951016232</v>
      </c>
      <c r="AJ12" s="58"/>
      <c r="AK12" s="58"/>
    </row>
    <row r="13" spans="1:37" x14ac:dyDescent="0.3">
      <c r="A13" s="63">
        <v>3</v>
      </c>
      <c r="B13" s="64" t="s">
        <v>211</v>
      </c>
      <c r="C13" s="87">
        <f>VLOOKUP($E$4+$E$8*37-37,Data!$A$5:$AL$73,2+$A13)/1000000</f>
        <v>14.671267615853658</v>
      </c>
      <c r="D13" s="88">
        <f>VLOOKUP($E$6+$E$8*37-37,Data!$A$5:$AL$73,2+$A13)/1000000</f>
        <v>20.514429262195122</v>
      </c>
      <c r="E13" s="103"/>
      <c r="F13" s="103"/>
      <c r="G13" s="97"/>
      <c r="H13" s="97"/>
      <c r="I13" s="97"/>
      <c r="J13" s="97"/>
      <c r="K13" s="97"/>
      <c r="R13" s="58"/>
      <c r="S13" s="58"/>
      <c r="T13" s="58"/>
      <c r="U13" s="58"/>
      <c r="V13" s="58"/>
      <c r="W13" s="58"/>
      <c r="X13" s="58"/>
      <c r="Y13" s="94">
        <v>6</v>
      </c>
      <c r="Z13" s="111" t="s">
        <v>182</v>
      </c>
      <c r="AA13" s="112">
        <f>VLOOKUP($AC$5*37-37+$Y13,Data!$A$5:$AI$73,2+$Y$3)</f>
        <v>178463050.06090558</v>
      </c>
      <c r="AB13" s="112">
        <f>VLOOKUP($AC$5*37-37+$Y13,Data!$A$5:$AI$73,2+$AA$3)</f>
        <v>166564427.54999998</v>
      </c>
      <c r="AC13" s="112">
        <f>AB13-AA13</f>
        <v>-11898622.510905594</v>
      </c>
      <c r="AD13" s="112">
        <f>AC13/AA13*100</f>
        <v>-6.6672751064407176</v>
      </c>
      <c r="AE13" s="112">
        <f t="shared" si="2"/>
        <v>-11898622.510905594</v>
      </c>
      <c r="AF13" s="94">
        <f t="shared" si="3"/>
        <v>-11898622.510845594</v>
      </c>
      <c r="AG13" s="94">
        <f t="shared" si="4"/>
        <v>7</v>
      </c>
      <c r="AH13" s="109" t="str">
        <f t="shared" si="5"/>
        <v>Nillumbik</v>
      </c>
      <c r="AI13" s="110">
        <f t="shared" si="6"/>
        <v>-11565479.805930765</v>
      </c>
      <c r="AJ13" s="58"/>
      <c r="AK13" s="58"/>
    </row>
    <row r="14" spans="1:37" x14ac:dyDescent="0.3">
      <c r="A14" s="63">
        <v>4</v>
      </c>
      <c r="B14" s="64" t="s">
        <v>212</v>
      </c>
      <c r="C14" s="87">
        <f>VLOOKUP($E$4+$E$8*37-37,Data!$A$5:$AL$73,2+$A14)/1000000</f>
        <v>22.642479524517086</v>
      </c>
      <c r="D14" s="88">
        <f>VLOOKUP($E$6+$E$8*37-37,Data!$A$5:$AL$73,2+$A14)/1000000</f>
        <v>28.318117378900446</v>
      </c>
      <c r="E14" s="103"/>
      <c r="F14" s="103"/>
      <c r="G14" s="97"/>
      <c r="H14" s="97"/>
      <c r="I14" s="97"/>
      <c r="J14" s="97"/>
      <c r="K14" s="97"/>
      <c r="X14" s="97"/>
      <c r="Y14" s="94">
        <v>7</v>
      </c>
      <c r="Z14" s="111" t="s">
        <v>170</v>
      </c>
      <c r="AA14" s="112">
        <f>VLOOKUP($AC$5*37-37+$Y14,Data!$A$5:$AI$73,2+$Y$3)</f>
        <v>174369571.42256144</v>
      </c>
      <c r="AB14" s="112">
        <f>VLOOKUP($AC$5*37-37+$Y14,Data!$A$5:$AI$73,2+$AA$3)</f>
        <v>83375783.5</v>
      </c>
      <c r="AC14" s="112">
        <f t="shared" si="0"/>
        <v>-90993787.922561437</v>
      </c>
      <c r="AD14" s="112">
        <f t="shared" si="1"/>
        <v>-52.184442033208946</v>
      </c>
      <c r="AE14" s="112">
        <f t="shared" si="2"/>
        <v>-90993787.922561437</v>
      </c>
      <c r="AF14" s="94">
        <f t="shared" si="3"/>
        <v>-90993787.922491431</v>
      </c>
      <c r="AG14" s="94">
        <f t="shared" si="4"/>
        <v>29</v>
      </c>
      <c r="AH14" s="109" t="str">
        <f t="shared" si="5"/>
        <v>Casey</v>
      </c>
      <c r="AI14" s="110">
        <f t="shared" si="6"/>
        <v>-11898622.510845594</v>
      </c>
      <c r="AJ14" s="58"/>
      <c r="AK14" s="58"/>
    </row>
    <row r="15" spans="1:37" x14ac:dyDescent="0.3">
      <c r="A15" s="63">
        <v>5</v>
      </c>
      <c r="B15" s="64" t="s">
        <v>213</v>
      </c>
      <c r="C15" s="87">
        <f>VLOOKUP($E$4+$E$8*37-37,Data!$A$5:$AL$73,2+$A15)/1000000</f>
        <v>28.415315755391426</v>
      </c>
      <c r="D15" s="88">
        <f>VLOOKUP($E$6+$E$8*37-37,Data!$A$5:$AL$73,2+$A15)/1000000</f>
        <v>29.874104325494827</v>
      </c>
      <c r="E15" s="103"/>
      <c r="F15" s="103"/>
      <c r="G15" s="97"/>
      <c r="H15" s="97"/>
      <c r="I15" s="97"/>
      <c r="J15" s="97"/>
      <c r="K15" s="97"/>
      <c r="X15" s="97"/>
      <c r="Y15" s="94">
        <v>8</v>
      </c>
      <c r="Z15" s="111" t="s">
        <v>181</v>
      </c>
      <c r="AA15" s="112">
        <f>VLOOKUP($AC$5*37-37+$Y15,Data!$A$5:$AI$73,2+$Y$3)</f>
        <v>123639945.93438549</v>
      </c>
      <c r="AB15" s="112">
        <f>VLOOKUP($AC$5*37-37+$Y15,Data!$A$5:$AI$73,2+$AA$3)</f>
        <v>68240983.010000005</v>
      </c>
      <c r="AC15" s="112">
        <f t="shared" si="0"/>
        <v>-55398962.924385488</v>
      </c>
      <c r="AD15" s="112">
        <f t="shared" si="1"/>
        <v>-44.806686468291709</v>
      </c>
      <c r="AE15" s="112">
        <f t="shared" si="2"/>
        <v>-55398962.924385488</v>
      </c>
      <c r="AF15" s="94">
        <f t="shared" si="3"/>
        <v>-55398962.924305491</v>
      </c>
      <c r="AG15" s="94">
        <f t="shared" si="4"/>
        <v>19</v>
      </c>
      <c r="AH15" s="109" t="str">
        <f t="shared" si="5"/>
        <v>Boroondara</v>
      </c>
      <c r="AI15" s="110">
        <f t="shared" si="6"/>
        <v>-21703047.856438302</v>
      </c>
      <c r="AJ15" s="58"/>
      <c r="AK15" s="58"/>
    </row>
    <row r="16" spans="1:37" x14ac:dyDescent="0.3">
      <c r="A16" s="63">
        <v>6</v>
      </c>
      <c r="B16" s="64" t="s">
        <v>214</v>
      </c>
      <c r="C16" s="87">
        <f>VLOOKUP($E$4+$E$8*37-37,Data!$A$5:$AL$73,2+$A16)/1000000</f>
        <v>32.54276164411764</v>
      </c>
      <c r="D16" s="88">
        <f>VLOOKUP($E$6+$E$8*37-37,Data!$A$5:$AL$73,2+$A16)/1000000</f>
        <v>30.073920052235295</v>
      </c>
      <c r="E16" s="103"/>
      <c r="F16" s="103"/>
      <c r="G16" s="97"/>
      <c r="H16" s="97"/>
      <c r="I16" s="97"/>
      <c r="J16" s="97"/>
      <c r="K16" s="97"/>
      <c r="X16" s="97"/>
      <c r="Y16" s="94">
        <v>9</v>
      </c>
      <c r="Z16" s="111" t="s">
        <v>190</v>
      </c>
      <c r="AA16" s="112">
        <f>VLOOKUP($AC$5*37-37+$Y16,Data!$A$5:$AI$73,2+$Y$3)</f>
        <v>149618915.24807245</v>
      </c>
      <c r="AB16" s="112">
        <f>VLOOKUP($AC$5*37-37+$Y16,Data!$A$5:$AI$73,2+$AA$3)</f>
        <v>74734879.170000002</v>
      </c>
      <c r="AC16" s="112">
        <f t="shared" si="0"/>
        <v>-74884036.078072444</v>
      </c>
      <c r="AD16" s="112">
        <f t="shared" si="1"/>
        <v>-50.049845605358499</v>
      </c>
      <c r="AE16" s="112">
        <f t="shared" si="2"/>
        <v>-74884036.078072444</v>
      </c>
      <c r="AF16" s="94">
        <f t="shared" si="3"/>
        <v>-74884036.077982441</v>
      </c>
      <c r="AG16" s="94">
        <f t="shared" si="4"/>
        <v>27</v>
      </c>
      <c r="AH16" s="109" t="str">
        <f t="shared" si="5"/>
        <v>Bayside</v>
      </c>
      <c r="AI16" s="110">
        <f t="shared" si="6"/>
        <v>-25119747.460005872</v>
      </c>
      <c r="AJ16" s="58"/>
      <c r="AK16" s="58"/>
    </row>
    <row r="17" spans="1:37" x14ac:dyDescent="0.3">
      <c r="A17" s="63">
        <v>7</v>
      </c>
      <c r="B17" s="64" t="s">
        <v>215</v>
      </c>
      <c r="C17" s="87">
        <f>VLOOKUP($E$4+$E$8*37-37,Data!$A$5:$AL$73,2+$A17)/1000000</f>
        <v>40.105328279883388</v>
      </c>
      <c r="D17" s="88">
        <f>VLOOKUP($E$6+$E$8*37-37,Data!$A$5:$AL$73,2+$A17)/1000000</f>
        <v>33.664058034985423</v>
      </c>
      <c r="E17" s="103"/>
      <c r="F17" s="103"/>
      <c r="G17" s="97"/>
      <c r="H17" s="97"/>
      <c r="I17" s="97"/>
      <c r="J17" s="97"/>
      <c r="K17" s="97"/>
      <c r="X17" s="97"/>
      <c r="Y17" s="94">
        <v>10</v>
      </c>
      <c r="Z17" s="111" t="s">
        <v>180</v>
      </c>
      <c r="AA17" s="112">
        <f>VLOOKUP($AC$5*37-37+$Y17,Data!$A$5:$AI$73,2+$Y$3)</f>
        <v>201804295.78494176</v>
      </c>
      <c r="AB17" s="112">
        <f>VLOOKUP($AC$5*37-37+$Y17,Data!$A$5:$AI$73,2+$AA$3)</f>
        <v>141175361.56</v>
      </c>
      <c r="AC17" s="112">
        <f t="shared" si="0"/>
        <v>-60628934.22494176</v>
      </c>
      <c r="AD17" s="112">
        <f t="shared" si="1"/>
        <v>-30.043430933478561</v>
      </c>
      <c r="AE17" s="112">
        <f t="shared" si="2"/>
        <v>-60628934.22494176</v>
      </c>
      <c r="AF17" s="94">
        <f t="shared" si="3"/>
        <v>-60628934.224841759</v>
      </c>
      <c r="AG17" s="94">
        <f t="shared" si="4"/>
        <v>22</v>
      </c>
      <c r="AH17" s="109" t="str">
        <f t="shared" si="5"/>
        <v>Brimbank</v>
      </c>
      <c r="AI17" s="110">
        <f t="shared" si="6"/>
        <v>-27175107.865483876</v>
      </c>
      <c r="AJ17" s="58"/>
      <c r="AK17" s="58"/>
    </row>
    <row r="18" spans="1:37" x14ac:dyDescent="0.3">
      <c r="A18" s="63">
        <v>8</v>
      </c>
      <c r="B18" s="64" t="s">
        <v>216</v>
      </c>
      <c r="C18" s="87">
        <f>VLOOKUP($E$4+$E$8*37-37,Data!$A$5:$AL$73,2+$A18)/1000000</f>
        <v>43.892396081918186</v>
      </c>
      <c r="D18" s="88">
        <f>VLOOKUP($E$6+$E$8*37-37,Data!$A$5:$AL$73,2+$A18)/1000000</f>
        <v>36.860465367334278</v>
      </c>
      <c r="E18" s="103"/>
      <c r="F18" s="103"/>
      <c r="G18" s="97"/>
      <c r="H18" s="97"/>
      <c r="I18" s="97"/>
      <c r="J18" s="97"/>
      <c r="K18" s="97"/>
      <c r="X18" s="97"/>
      <c r="Y18" s="94">
        <v>11</v>
      </c>
      <c r="Z18" s="111" t="s">
        <v>185</v>
      </c>
      <c r="AA18" s="112">
        <f>VLOOKUP($AC$5*37-37+$Y18,Data!$A$5:$AI$73,2+$Y$3)</f>
        <v>89012996.284191459</v>
      </c>
      <c r="AB18" s="112">
        <f>VLOOKUP($AC$5*37-37+$Y18,Data!$A$5:$AI$73,2+$AA$3)</f>
        <v>50208970.970000006</v>
      </c>
      <c r="AC18" s="112">
        <f t="shared" si="0"/>
        <v>-38804025.314191453</v>
      </c>
      <c r="AD18" s="112">
        <f t="shared" si="1"/>
        <v>-43.593662649330426</v>
      </c>
      <c r="AE18" s="112">
        <f t="shared" si="2"/>
        <v>-38804025.314191453</v>
      </c>
      <c r="AF18" s="94">
        <f t="shared" si="3"/>
        <v>-38804025.314081453</v>
      </c>
      <c r="AG18" s="94">
        <f t="shared" si="4"/>
        <v>15</v>
      </c>
      <c r="AH18" s="109" t="str">
        <f t="shared" si="5"/>
        <v>Stonnington</v>
      </c>
      <c r="AI18" s="110">
        <f t="shared" si="6"/>
        <v>-28914815.664319556</v>
      </c>
      <c r="AJ18" s="58"/>
      <c r="AK18" s="58"/>
    </row>
    <row r="19" spans="1:37" x14ac:dyDescent="0.3">
      <c r="A19" s="63">
        <v>9</v>
      </c>
      <c r="B19" s="64" t="s">
        <v>207</v>
      </c>
      <c r="C19" s="87">
        <f>VLOOKUP($E$4+$E$8*37-37,Data!$A$5:$AL$73,2+$A19)/1000000</f>
        <v>44.861691728362182</v>
      </c>
      <c r="D19" s="88">
        <f>VLOOKUP($E$6+$E$8*37-37,Data!$A$5:$AL$73,2+$A19)/1000000</f>
        <v>38.632233512649798</v>
      </c>
      <c r="E19" s="103"/>
      <c r="F19" s="103"/>
      <c r="G19" s="97"/>
      <c r="H19" s="97"/>
      <c r="I19" s="97"/>
      <c r="J19" s="97"/>
      <c r="K19" s="97"/>
      <c r="X19" s="97"/>
      <c r="Y19" s="94">
        <v>12</v>
      </c>
      <c r="Z19" s="111" t="s">
        <v>183</v>
      </c>
      <c r="AA19" s="112">
        <f>VLOOKUP($AC$5*37-37+$Y19,Data!$A$5:$AI$73,2+$Y$3)</f>
        <v>156250510.33811125</v>
      </c>
      <c r="AB19" s="112">
        <f>VLOOKUP($AC$5*37-37+$Y19,Data!$A$5:$AI$73,2+$AA$3)</f>
        <v>147909963.55000001</v>
      </c>
      <c r="AC19" s="112">
        <f t="shared" si="0"/>
        <v>-8340546.7881112397</v>
      </c>
      <c r="AD19" s="112">
        <f t="shared" si="1"/>
        <v>-5.337932509828665</v>
      </c>
      <c r="AE19" s="112">
        <f t="shared" si="2"/>
        <v>-8340546.7881112397</v>
      </c>
      <c r="AF19" s="94">
        <f t="shared" si="3"/>
        <v>-8340546.7879912397</v>
      </c>
      <c r="AG19" s="94">
        <f t="shared" si="4"/>
        <v>4</v>
      </c>
      <c r="AH19" s="109" t="str">
        <f t="shared" si="5"/>
        <v>Yarra Ranges</v>
      </c>
      <c r="AI19" s="110">
        <f t="shared" si="6"/>
        <v>-32574894.55163049</v>
      </c>
      <c r="AJ19" s="58"/>
      <c r="AK19" s="58"/>
    </row>
    <row r="20" spans="1:37" x14ac:dyDescent="0.3">
      <c r="A20" s="63">
        <v>10</v>
      </c>
      <c r="B20" s="64" t="s">
        <v>208</v>
      </c>
      <c r="C20" s="87">
        <f>VLOOKUP($E$4+$E$8*37-37,Data!$A$5:$AL$73,2+$A20)/1000000</f>
        <v>48.976887475187574</v>
      </c>
      <c r="D20" s="88">
        <f>VLOOKUP($E$6+$E$8*37-37,Data!$A$5:$AL$73,2+$A20)/1000000</f>
        <v>40.966659406468303</v>
      </c>
      <c r="E20" s="103"/>
      <c r="F20" s="103"/>
      <c r="G20" s="97"/>
      <c r="H20" s="97"/>
      <c r="I20" s="97"/>
      <c r="J20" s="97"/>
      <c r="K20" s="97"/>
      <c r="X20" s="97"/>
      <c r="Y20" s="94">
        <v>13</v>
      </c>
      <c r="Z20" s="111" t="s">
        <v>179</v>
      </c>
      <c r="AA20" s="112">
        <f>VLOOKUP($AC$5*37-37+$Y20,Data!$A$5:$AI$73,2+$Y$3)</f>
        <v>170106953.04884863</v>
      </c>
      <c r="AB20" s="112">
        <f>VLOOKUP($AC$5*37-37+$Y20,Data!$A$5:$AI$73,2+$AA$3)</f>
        <v>89378925.429999992</v>
      </c>
      <c r="AC20" s="112">
        <f t="shared" si="0"/>
        <v>-80728027.618848637</v>
      </c>
      <c r="AD20" s="112">
        <f t="shared" si="1"/>
        <v>-47.457218045441351</v>
      </c>
      <c r="AE20" s="112">
        <f t="shared" si="2"/>
        <v>-80728027.618848637</v>
      </c>
      <c r="AF20" s="94">
        <f t="shared" si="3"/>
        <v>-80728027.618718639</v>
      </c>
      <c r="AG20" s="94">
        <f t="shared" si="4"/>
        <v>28</v>
      </c>
      <c r="AH20" s="109" t="str">
        <f t="shared" si="5"/>
        <v>Port Phillip</v>
      </c>
      <c r="AI20" s="110">
        <f t="shared" si="6"/>
        <v>-35089401.258637443</v>
      </c>
      <c r="AJ20" s="58"/>
      <c r="AK20" s="58"/>
    </row>
    <row r="21" spans="1:37" x14ac:dyDescent="0.3">
      <c r="A21" s="63">
        <v>11</v>
      </c>
      <c r="B21" s="64" t="s">
        <v>204</v>
      </c>
      <c r="C21" s="87">
        <f>VLOOKUP($E$4+$E$8*37-37,Data!$A$5:$AL$73,2+$A21)/1000000</f>
        <v>43.188995080452266</v>
      </c>
      <c r="D21" s="88">
        <f>VLOOKUP($E$6+$E$8*37-37,Data!$A$5:$AL$73,2+$A21)/1000000</f>
        <v>33.703686744120603</v>
      </c>
      <c r="E21" s="103"/>
      <c r="F21" s="103"/>
      <c r="G21" s="97"/>
      <c r="H21" s="97"/>
      <c r="I21" s="97"/>
      <c r="J21" s="97"/>
      <c r="K21" s="97"/>
      <c r="X21" s="97"/>
      <c r="Y21" s="94">
        <v>14</v>
      </c>
      <c r="Z21" s="111" t="s">
        <v>176</v>
      </c>
      <c r="AA21" s="112">
        <f>VLOOKUP($AC$5*37-37+$Y21,Data!$A$5:$AI$73,2+$Y$3)</f>
        <v>173766683.06049159</v>
      </c>
      <c r="AB21" s="112">
        <f>VLOOKUP($AC$5*37-37+$Y21,Data!$A$5:$AI$73,2+$AA$3)</f>
        <v>79237592.810000002</v>
      </c>
      <c r="AC21" s="112">
        <f t="shared" si="0"/>
        <v>-94529090.250491589</v>
      </c>
      <c r="AD21" s="112">
        <f t="shared" si="1"/>
        <v>-54.400008439813604</v>
      </c>
      <c r="AE21" s="112">
        <f t="shared" si="2"/>
        <v>-94529090.250491589</v>
      </c>
      <c r="AF21" s="94">
        <f t="shared" si="3"/>
        <v>-94529090.250351593</v>
      </c>
      <c r="AG21" s="94">
        <f t="shared" si="4"/>
        <v>30</v>
      </c>
      <c r="AH21" s="109" t="str">
        <f t="shared" si="5"/>
        <v>Yarra</v>
      </c>
      <c r="AI21" s="110">
        <f t="shared" si="6"/>
        <v>-37139949.079027288</v>
      </c>
      <c r="AJ21" s="58"/>
      <c r="AK21" s="58"/>
    </row>
    <row r="22" spans="1:37" x14ac:dyDescent="0.3">
      <c r="A22" s="63">
        <v>12</v>
      </c>
      <c r="B22" s="64" t="s">
        <v>203</v>
      </c>
      <c r="C22" s="87">
        <f>VLOOKUP($E$4+$E$8*37-37,Data!$A$5:$AL$73,2+$A22)/1000000</f>
        <v>43.386843549667887</v>
      </c>
      <c r="D22" s="88">
        <f>VLOOKUP($E$6+$E$8*37-37,Data!$A$5:$AL$73,2+$A22)/1000000</f>
        <v>30.286271615744159</v>
      </c>
      <c r="E22" s="103"/>
      <c r="F22" s="103"/>
      <c r="G22" s="97"/>
      <c r="H22" s="97"/>
      <c r="I22" s="97"/>
      <c r="J22" s="97"/>
      <c r="K22" s="97"/>
      <c r="X22" s="97"/>
      <c r="Y22" s="94">
        <v>15</v>
      </c>
      <c r="Z22" s="111" t="s">
        <v>173</v>
      </c>
      <c r="AA22" s="112">
        <f>VLOOKUP($AC$5*37-37+$Y22,Data!$A$5:$AI$73,2+$Y$3)</f>
        <v>120995998.36564036</v>
      </c>
      <c r="AB22" s="112">
        <f>VLOOKUP($AC$5*37-37+$Y22,Data!$A$5:$AI$73,2+$AA$3)</f>
        <v>59126804.770000011</v>
      </c>
      <c r="AC22" s="112">
        <f t="shared" si="0"/>
        <v>-61869193.595640346</v>
      </c>
      <c r="AD22" s="112">
        <f t="shared" si="1"/>
        <v>-51.133256001307196</v>
      </c>
      <c r="AE22" s="112">
        <f>IF($AC$3=1,AC22,AD22)</f>
        <v>-61869193.595640346</v>
      </c>
      <c r="AF22" s="94">
        <f t="shared" si="3"/>
        <v>-61869193.595490344</v>
      </c>
      <c r="AG22" s="94">
        <f t="shared" si="4"/>
        <v>23</v>
      </c>
      <c r="AH22" s="109" t="str">
        <f t="shared" si="5"/>
        <v>Hobsons Bay</v>
      </c>
      <c r="AI22" s="110">
        <f t="shared" si="6"/>
        <v>-38804025.314081453</v>
      </c>
      <c r="AJ22" s="58"/>
      <c r="AK22" s="58"/>
    </row>
    <row r="23" spans="1:37" x14ac:dyDescent="0.3">
      <c r="A23" s="63">
        <v>13</v>
      </c>
      <c r="B23" s="64" t="s">
        <v>202</v>
      </c>
      <c r="C23" s="87">
        <f>VLOOKUP($E$4+$E$8*37-37,Data!$A$5:$AL$73,2+$A23)/1000000</f>
        <v>47.734536854216863</v>
      </c>
      <c r="D23" s="88">
        <f>VLOOKUP($E$6+$E$8*37-37,Data!$A$5:$AL$73,2+$A23)/1000000</f>
        <v>31.324058451373492</v>
      </c>
      <c r="E23" s="103"/>
      <c r="F23" s="103"/>
      <c r="G23" s="97"/>
      <c r="H23" s="97"/>
      <c r="I23" s="97"/>
      <c r="J23" s="97"/>
      <c r="K23" s="97"/>
      <c r="X23" s="97"/>
      <c r="Y23" s="94">
        <v>16</v>
      </c>
      <c r="Z23" s="111" t="s">
        <v>188</v>
      </c>
      <c r="AA23" s="112">
        <f>VLOOKUP($AC$5*37-37+$Y23,Data!$A$5:$AI$73,2+$Y$3)</f>
        <v>115983131.16336352</v>
      </c>
      <c r="AB23" s="112">
        <f>VLOOKUP($AC$5*37-37+$Y23,Data!$A$5:$AI$73,2+$AA$3)</f>
        <v>68432993.539999977</v>
      </c>
      <c r="AC23" s="112">
        <f t="shared" si="0"/>
        <v>-47550137.62336354</v>
      </c>
      <c r="AD23" s="112">
        <f t="shared" si="1"/>
        <v>-40.997459843008244</v>
      </c>
      <c r="AE23" s="112">
        <f t="shared" si="2"/>
        <v>-47550137.62336354</v>
      </c>
      <c r="AF23" s="94">
        <f t="shared" si="3"/>
        <v>-47550137.623203538</v>
      </c>
      <c r="AG23" s="94">
        <f t="shared" si="4"/>
        <v>18</v>
      </c>
      <c r="AH23" s="109" t="str">
        <f t="shared" si="5"/>
        <v>Whitehorse</v>
      </c>
      <c r="AI23" s="110">
        <f t="shared" si="6"/>
        <v>-42958042.209199578</v>
      </c>
      <c r="AJ23" s="58"/>
      <c r="AK23" s="58"/>
    </row>
    <row r="24" spans="1:37" x14ac:dyDescent="0.3">
      <c r="A24" s="63">
        <v>14</v>
      </c>
      <c r="B24" s="64" t="s">
        <v>201</v>
      </c>
      <c r="C24" s="87">
        <f>VLOOKUP($E$4+$E$8*37-37,Data!$A$5:$AL$73,2+$A24)/1000000</f>
        <v>51.911549972807414</v>
      </c>
      <c r="D24" s="88">
        <f>VLOOKUP($E$6+$E$8*37-37,Data!$A$5:$AL$73,2+$A24)/1000000</f>
        <v>30.797353628306261</v>
      </c>
      <c r="E24" s="103"/>
      <c r="F24" s="103"/>
      <c r="G24" s="97"/>
      <c r="H24" s="97"/>
      <c r="I24" s="97"/>
      <c r="J24" s="97"/>
      <c r="K24" s="97"/>
      <c r="X24" s="97"/>
      <c r="Y24" s="94">
        <v>17</v>
      </c>
      <c r="Z24" s="111" t="s">
        <v>175</v>
      </c>
      <c r="AA24" s="112">
        <f>VLOOKUP($AC$5*37-37+$Y24,Data!$A$5:$AI$73,2+$Y$3)</f>
        <v>123777548.84155236</v>
      </c>
      <c r="AB24" s="112">
        <f>VLOOKUP($AC$5*37-37+$Y24,Data!$A$5:$AI$73,2+$AA$3)</f>
        <v>64200755.529999994</v>
      </c>
      <c r="AC24" s="112">
        <f t="shared" si="0"/>
        <v>-59576793.311552368</v>
      </c>
      <c r="AD24" s="112">
        <f t="shared" si="1"/>
        <v>-48.132148252359251</v>
      </c>
      <c r="AE24" s="112">
        <f t="shared" si="2"/>
        <v>-59576793.311552368</v>
      </c>
      <c r="AF24" s="94">
        <f t="shared" si="3"/>
        <v>-59576793.311382368</v>
      </c>
      <c r="AG24" s="94">
        <f t="shared" si="4"/>
        <v>21</v>
      </c>
      <c r="AH24" s="109" t="str">
        <f t="shared" si="5"/>
        <v>Melbourne</v>
      </c>
      <c r="AI24" s="110">
        <f t="shared" si="6"/>
        <v>-46947863.462420247</v>
      </c>
      <c r="AJ24" s="58"/>
      <c r="AK24" s="58"/>
    </row>
    <row r="25" spans="1:37" x14ac:dyDescent="0.3">
      <c r="A25" s="63">
        <v>15</v>
      </c>
      <c r="B25" s="64" t="s">
        <v>200</v>
      </c>
      <c r="C25" s="87">
        <f>VLOOKUP($E$4+$E$8*37-37,Data!$A$5:$AL$73,2+$A25)/1000000</f>
        <v>57.928245413515349</v>
      </c>
      <c r="D25" s="88">
        <f>VLOOKUP($E$6+$E$8*37-37,Data!$A$5:$AL$73,2+$A25)/1000000</f>
        <v>30.696589648464162</v>
      </c>
      <c r="E25" s="103"/>
      <c r="F25" s="103"/>
      <c r="G25" s="97"/>
      <c r="H25" s="97"/>
      <c r="I25" s="97"/>
      <c r="J25" s="97"/>
      <c r="K25" s="97"/>
      <c r="X25" s="97"/>
      <c r="Y25" s="94">
        <v>18</v>
      </c>
      <c r="Z25" s="111" t="s">
        <v>168</v>
      </c>
      <c r="AA25" s="112">
        <f>VLOOKUP($AC$5*37-37+$Y25,Data!$A$5:$AI$73,2+$Y$3)</f>
        <v>145757957.15260023</v>
      </c>
      <c r="AB25" s="112">
        <f>VLOOKUP($AC$5*37-37+$Y25,Data!$A$5:$AI$73,2+$AA$3)</f>
        <v>98810093.689999983</v>
      </c>
      <c r="AC25" s="112">
        <f t="shared" si="0"/>
        <v>-46947863.462600246</v>
      </c>
      <c r="AD25" s="112">
        <f t="shared" si="1"/>
        <v>-32.209468614772454</v>
      </c>
      <c r="AE25" s="112">
        <f t="shared" si="2"/>
        <v>-46947863.462600246</v>
      </c>
      <c r="AF25" s="94">
        <f t="shared" si="3"/>
        <v>-46947863.462420247</v>
      </c>
      <c r="AG25" s="94">
        <f t="shared" si="4"/>
        <v>17</v>
      </c>
      <c r="AH25" s="109" t="str">
        <f t="shared" si="5"/>
        <v>Maribyrnong</v>
      </c>
      <c r="AI25" s="110">
        <f t="shared" si="6"/>
        <v>-47550137.623203538</v>
      </c>
      <c r="AJ25" s="58"/>
      <c r="AK25" s="58"/>
    </row>
    <row r="26" spans="1:37" x14ac:dyDescent="0.3">
      <c r="A26" s="63">
        <v>16</v>
      </c>
      <c r="B26" s="64" t="s">
        <v>199</v>
      </c>
      <c r="C26" s="87">
        <f>VLOOKUP($E$4+$E$8*37-37,Data!$A$5:$AL$73,2+$A26)/1000000</f>
        <v>59.122262325969494</v>
      </c>
      <c r="D26" s="88">
        <f>VLOOKUP($E$6+$E$8*37-37,Data!$A$5:$AL$73,2+$A26)/1000000</f>
        <v>29.141506581307183</v>
      </c>
      <c r="E26" s="103"/>
      <c r="F26" s="103"/>
      <c r="G26" s="97"/>
      <c r="H26" s="97"/>
      <c r="I26" s="97"/>
      <c r="J26" s="97"/>
      <c r="K26" s="97"/>
      <c r="X26" s="97"/>
      <c r="Y26" s="94">
        <v>19</v>
      </c>
      <c r="Z26" s="111" t="s">
        <v>195</v>
      </c>
      <c r="AA26" s="112">
        <f>VLOOKUP($AC$5*37-37+$Y26,Data!$A$5:$AI$73,2+$Y$3)</f>
        <v>48976887.475187577</v>
      </c>
      <c r="AB26" s="112">
        <f>VLOOKUP($AC$5*37-37+$Y26,Data!$A$5:$AI$73,2+$AA$3)</f>
        <v>95699646.060000002</v>
      </c>
      <c r="AC26" s="112">
        <f t="shared" si="0"/>
        <v>46722758.584812425</v>
      </c>
      <c r="AD26" s="112">
        <f t="shared" si="1"/>
        <v>95.397566063141255</v>
      </c>
      <c r="AE26" s="112">
        <f t="shared" si="2"/>
        <v>46722758.584812425</v>
      </c>
      <c r="AF26" s="94">
        <f t="shared" si="3"/>
        <v>46722758.585002422</v>
      </c>
      <c r="AG26" s="94">
        <f t="shared" si="4"/>
        <v>1</v>
      </c>
      <c r="AH26" s="109" t="str">
        <f t="shared" si="5"/>
        <v>Frankston</v>
      </c>
      <c r="AI26" s="110">
        <f t="shared" si="6"/>
        <v>-55398962.924305491</v>
      </c>
      <c r="AJ26" s="58"/>
      <c r="AK26" s="58"/>
    </row>
    <row r="27" spans="1:37" x14ac:dyDescent="0.3">
      <c r="A27" s="63">
        <v>17</v>
      </c>
      <c r="B27" s="64" t="s">
        <v>198</v>
      </c>
      <c r="C27" s="87">
        <f>VLOOKUP($E$4+$E$8*37-37,Data!$A$5:$AL$73,2+$A27)/1000000</f>
        <v>64.716816246458549</v>
      </c>
      <c r="D27" s="88">
        <f>VLOOKUP($E$6+$E$8*37-37,Data!$A$5:$AL$73,2+$A27)/1000000</f>
        <v>29.731167860968775</v>
      </c>
      <c r="E27" s="103"/>
      <c r="F27" s="103"/>
      <c r="G27" s="97"/>
      <c r="H27" s="97"/>
      <c r="I27" s="97"/>
      <c r="J27" s="97"/>
      <c r="K27" s="97"/>
      <c r="X27" s="97"/>
      <c r="Y27" s="94">
        <v>20</v>
      </c>
      <c r="Z27" s="111" t="s">
        <v>177</v>
      </c>
      <c r="AA27" s="112">
        <f>VLOOKUP($AC$5*37-37+$Y27,Data!$A$5:$AI$73,2+$Y$3)</f>
        <v>246990294.57780075</v>
      </c>
      <c r="AB27" s="112">
        <f>VLOOKUP($AC$5*37-37+$Y27,Data!$A$5:$AI$73,2+$AA$3)</f>
        <v>126045998.69000001</v>
      </c>
      <c r="AC27" s="112">
        <f t="shared" si="0"/>
        <v>-120944295.88780074</v>
      </c>
      <c r="AD27" s="112">
        <f t="shared" si="1"/>
        <v>-48.967226058230345</v>
      </c>
      <c r="AE27" s="112">
        <f t="shared" si="2"/>
        <v>-120944295.88780074</v>
      </c>
      <c r="AF27" s="94">
        <f t="shared" si="3"/>
        <v>-120944295.88760073</v>
      </c>
      <c r="AG27" s="94">
        <f t="shared" si="4"/>
        <v>31</v>
      </c>
      <c r="AH27" s="109" t="str">
        <f t="shared" si="5"/>
        <v>Mornington Peninsula</v>
      </c>
      <c r="AI27" s="110">
        <f t="shared" si="6"/>
        <v>-58810749.976885095</v>
      </c>
      <c r="AJ27" s="58"/>
      <c r="AK27" s="58"/>
    </row>
    <row r="28" spans="1:37" x14ac:dyDescent="0.3">
      <c r="A28" s="63">
        <v>18</v>
      </c>
      <c r="B28" s="64" t="s">
        <v>197</v>
      </c>
      <c r="C28" s="87">
        <f>VLOOKUP($E$4+$E$8*37-37,Data!$A$5:$AL$73,2+$A28)/1000000</f>
        <v>65.822325921711879</v>
      </c>
      <c r="D28" s="88">
        <f>VLOOKUP($E$6+$E$8*37-37,Data!$A$5:$AL$73,2+$A28)/1000000</f>
        <v>28.073875134279749</v>
      </c>
      <c r="E28" s="103"/>
      <c r="F28" s="103"/>
      <c r="G28" s="97"/>
      <c r="H28" s="97"/>
      <c r="I28" s="97"/>
      <c r="J28" s="97"/>
      <c r="K28" s="97"/>
      <c r="X28" s="97"/>
      <c r="Y28" s="94">
        <v>21</v>
      </c>
      <c r="Z28" s="111" t="s">
        <v>192</v>
      </c>
      <c r="AA28" s="112">
        <f>VLOOKUP($AC$5*37-37+$Y28,Data!$A$5:$AI$73,2+$Y$3)</f>
        <v>151487207.77909443</v>
      </c>
      <c r="AB28" s="112">
        <f>VLOOKUP($AC$5*37-37+$Y28,Data!$A$5:$AI$73,2+$AA$3)</f>
        <v>86596862.290000007</v>
      </c>
      <c r="AC28" s="112">
        <f t="shared" si="0"/>
        <v>-64890345.489094421</v>
      </c>
      <c r="AD28" s="112">
        <f t="shared" si="1"/>
        <v>-42.835528121767538</v>
      </c>
      <c r="AE28" s="112">
        <f t="shared" si="2"/>
        <v>-64890345.489094421</v>
      </c>
      <c r="AF28" s="94">
        <f t="shared" si="3"/>
        <v>-64890345.488884419</v>
      </c>
      <c r="AG28" s="94">
        <f t="shared" si="4"/>
        <v>25</v>
      </c>
      <c r="AH28" s="109" t="str">
        <f t="shared" si="5"/>
        <v>Maroondah</v>
      </c>
      <c r="AI28" s="110">
        <f t="shared" si="6"/>
        <v>-59576793.311382368</v>
      </c>
      <c r="AJ28" s="58"/>
      <c r="AK28" s="58"/>
    </row>
    <row r="29" spans="1:37" x14ac:dyDescent="0.3">
      <c r="A29" s="63">
        <v>19</v>
      </c>
      <c r="B29" s="64" t="s">
        <v>160</v>
      </c>
      <c r="C29" s="87">
        <f>VLOOKUP($E$4+$E$8*37-37,Data!$A$5:$AL$73,2+$A29)/1000000</f>
        <v>70.239674680645152</v>
      </c>
      <c r="D29" s="88">
        <f>VLOOKUP($E$6+$E$8*37-37,Data!$A$5:$AL$73,2+$A29)/1000000</f>
        <v>28.855442376370963</v>
      </c>
      <c r="E29" s="103"/>
      <c r="F29" s="103"/>
      <c r="G29" s="97"/>
      <c r="H29" s="97"/>
      <c r="I29" s="97"/>
      <c r="J29" s="97"/>
      <c r="K29" s="97"/>
      <c r="X29" s="97"/>
      <c r="Y29" s="94">
        <v>22</v>
      </c>
      <c r="Z29" s="111" t="s">
        <v>169</v>
      </c>
      <c r="AA29" s="112">
        <f>VLOOKUP($AC$5*37-37+$Y29,Data!$A$5:$AI$73,2+$Y$3)</f>
        <v>132928044.54287192</v>
      </c>
      <c r="AB29" s="112">
        <f>VLOOKUP($AC$5*37-37+$Y29,Data!$A$5:$AI$73,2+$AA$3)</f>
        <v>64641115.050000012</v>
      </c>
      <c r="AC29" s="112">
        <f t="shared" si="0"/>
        <v>-68286929.49287191</v>
      </c>
      <c r="AD29" s="112">
        <f t="shared" si="1"/>
        <v>-51.371348858478115</v>
      </c>
      <c r="AE29" s="112">
        <f t="shared" si="2"/>
        <v>-68286929.49287191</v>
      </c>
      <c r="AF29" s="94">
        <f t="shared" si="3"/>
        <v>-68286929.49265191</v>
      </c>
      <c r="AG29" s="94">
        <f t="shared" si="4"/>
        <v>26</v>
      </c>
      <c r="AH29" s="109" t="str">
        <f t="shared" si="5"/>
        <v>Greater Dandenong</v>
      </c>
      <c r="AI29" s="110">
        <f t="shared" si="6"/>
        <v>-60628934.224841759</v>
      </c>
      <c r="AJ29" s="58"/>
      <c r="AK29" s="58"/>
    </row>
    <row r="30" spans="1:37" x14ac:dyDescent="0.3">
      <c r="A30" s="63">
        <v>20</v>
      </c>
      <c r="B30" s="64" t="s">
        <v>161</v>
      </c>
      <c r="C30" s="87">
        <f>VLOOKUP($E$4+$E$8*37-37,Data!$A$5:$AL$73,2+$A30)/1000000</f>
        <v>79.491465624621512</v>
      </c>
      <c r="D30" s="88">
        <f>VLOOKUP($E$6+$E$8*37-37,Data!$A$5:$AL$73,2+$A30)/1000000</f>
        <v>28.38399076737052</v>
      </c>
      <c r="E30" s="103"/>
      <c r="F30" s="103"/>
      <c r="G30" s="97"/>
      <c r="H30" s="97"/>
      <c r="I30" s="97"/>
      <c r="J30" s="97"/>
      <c r="K30" s="97"/>
      <c r="X30" s="97"/>
      <c r="Y30" s="94">
        <v>23</v>
      </c>
      <c r="Z30" s="111" t="s">
        <v>196</v>
      </c>
      <c r="AA30" s="112">
        <f>VLOOKUP($AC$5*37-37+$Y30,Data!$A$5:$AI$73,2+$Y$3)</f>
        <v>147039306.74711511</v>
      </c>
      <c r="AB30" s="112">
        <f>VLOOKUP($AC$5*37-37+$Y30,Data!$A$5:$AI$73,2+$AA$3)</f>
        <v>88228556.770000011</v>
      </c>
      <c r="AC30" s="112">
        <f t="shared" si="0"/>
        <v>-58810749.977115095</v>
      </c>
      <c r="AD30" s="112">
        <f t="shared" si="1"/>
        <v>-39.996618100397129</v>
      </c>
      <c r="AE30" s="112">
        <f t="shared" si="2"/>
        <v>-58810749.977115095</v>
      </c>
      <c r="AF30" s="94">
        <f t="shared" si="3"/>
        <v>-58810749.976885095</v>
      </c>
      <c r="AG30" s="94">
        <f t="shared" si="4"/>
        <v>20</v>
      </c>
      <c r="AH30" s="109" t="str">
        <f t="shared" si="5"/>
        <v>Manningham</v>
      </c>
      <c r="AI30" s="110">
        <f t="shared" si="6"/>
        <v>-61869193.595490344</v>
      </c>
      <c r="AJ30" s="58"/>
      <c r="AK30" s="58"/>
    </row>
    <row r="31" spans="1:37" x14ac:dyDescent="0.3">
      <c r="A31" s="63">
        <v>21</v>
      </c>
      <c r="B31" s="64" t="s">
        <v>162</v>
      </c>
      <c r="C31" s="87">
        <f>VLOOKUP($E$4+$E$8*37-37,Data!$A$5:$AL$73,2+$A31)/1000000</f>
        <v>73.718312421949321</v>
      </c>
      <c r="D31" s="88">
        <f>VLOOKUP($E$6+$E$8*37-37,Data!$A$5:$AL$73,2+$A31)/1000000</f>
        <v>26.330020216374265</v>
      </c>
      <c r="E31" s="103"/>
      <c r="F31" s="103"/>
      <c r="G31" s="97"/>
      <c r="H31" s="97"/>
      <c r="I31" s="97"/>
      <c r="J31" s="97"/>
      <c r="K31" s="97"/>
      <c r="X31" s="97"/>
      <c r="Y31" s="94">
        <v>24</v>
      </c>
      <c r="Z31" s="111" t="s">
        <v>205</v>
      </c>
      <c r="AA31" s="112">
        <f>VLOOKUP($AC$5*37-37+$Y31,Data!$A$5:$AI$73,2+$Y$3)</f>
        <v>21580792.236170765</v>
      </c>
      <c r="AB31" s="112">
        <f>VLOOKUP($AC$5*37-37+$Y31,Data!$A$5:$AI$73,2+$AA$3)</f>
        <v>10015312.43</v>
      </c>
      <c r="AC31" s="112">
        <f t="shared" si="0"/>
        <v>-11565479.806170765</v>
      </c>
      <c r="AD31" s="112">
        <f t="shared" si="1"/>
        <v>-53.591544182452644</v>
      </c>
      <c r="AE31" s="112">
        <f t="shared" si="2"/>
        <v>-11565479.806170765</v>
      </c>
      <c r="AF31" s="94">
        <f t="shared" si="3"/>
        <v>-11565479.805930765</v>
      </c>
      <c r="AG31" s="94">
        <f t="shared" si="4"/>
        <v>6</v>
      </c>
      <c r="AH31" s="109" t="str">
        <f t="shared" si="5"/>
        <v>Banyule</v>
      </c>
      <c r="AI31" s="110">
        <f t="shared" si="6"/>
        <v>-62292413.206768796</v>
      </c>
      <c r="AJ31" s="58"/>
      <c r="AK31" s="58"/>
    </row>
    <row r="32" spans="1:37" x14ac:dyDescent="0.3">
      <c r="A32" s="63">
        <v>22</v>
      </c>
      <c r="B32" s="64" t="s">
        <v>163</v>
      </c>
      <c r="C32" s="87">
        <f>VLOOKUP($E$4+$E$8*37-37,Data!$A$5:$AL$73,2+$A32)/1000000</f>
        <v>72.28140150666664</v>
      </c>
      <c r="D32" s="88">
        <f>VLOOKUP($E$6+$E$8*37-37,Data!$A$5:$AL$73,2+$A32)/1000000</f>
        <v>25.886558053333328</v>
      </c>
      <c r="E32" s="103"/>
      <c r="F32" s="103"/>
      <c r="G32" s="97"/>
      <c r="H32" s="97"/>
      <c r="I32" s="97"/>
      <c r="J32" s="97"/>
      <c r="K32" s="97"/>
      <c r="X32" s="97"/>
      <c r="Y32" s="94">
        <v>25</v>
      </c>
      <c r="Z32" s="111" t="s">
        <v>178</v>
      </c>
      <c r="AA32" s="112">
        <f>VLOOKUP($AC$5*37-37+$Y32,Data!$A$5:$AI$73,2+$Y$3)</f>
        <v>65568258.13888745</v>
      </c>
      <c r="AB32" s="112">
        <f>VLOOKUP($AC$5*37-37+$Y32,Data!$A$5:$AI$73,2+$AA$3)</f>
        <v>30478856.880000006</v>
      </c>
      <c r="AC32" s="112">
        <f t="shared" si="0"/>
        <v>-35089401.25888744</v>
      </c>
      <c r="AD32" s="112">
        <f t="shared" si="1"/>
        <v>-53.515835641936164</v>
      </c>
      <c r="AE32" s="112">
        <f t="shared" si="2"/>
        <v>-35089401.25888744</v>
      </c>
      <c r="AF32" s="94">
        <f t="shared" si="3"/>
        <v>-35089401.258637443</v>
      </c>
      <c r="AG32" s="94">
        <f t="shared" si="4"/>
        <v>13</v>
      </c>
      <c r="AH32" s="109" t="str">
        <f t="shared" si="5"/>
        <v>Moonee Valley</v>
      </c>
      <c r="AI32" s="110">
        <f t="shared" si="6"/>
        <v>-64890345.488884419</v>
      </c>
      <c r="AJ32" s="58"/>
      <c r="AK32" s="58"/>
    </row>
    <row r="33" spans="1:37" x14ac:dyDescent="0.3">
      <c r="A33" s="63">
        <v>23</v>
      </c>
      <c r="B33" s="64" t="s">
        <v>164</v>
      </c>
      <c r="C33" s="87">
        <f>VLOOKUP($E$4+$E$8*37-37,Data!$A$5:$AL$73,2+$A33)/1000000</f>
        <v>75.608953902222211</v>
      </c>
      <c r="D33" s="88">
        <f>VLOOKUP($E$6+$E$8*37-37,Data!$A$5:$AL$73,2+$A33)/1000000</f>
        <v>27.629634008515406</v>
      </c>
      <c r="E33" s="103"/>
      <c r="F33" s="103"/>
      <c r="G33" s="97"/>
      <c r="H33" s="97"/>
      <c r="I33" s="97"/>
      <c r="J33" s="97"/>
      <c r="K33" s="97"/>
      <c r="X33" s="97"/>
      <c r="Y33" s="94">
        <v>26</v>
      </c>
      <c r="Z33" s="111" t="s">
        <v>189</v>
      </c>
      <c r="AA33" s="112">
        <f>VLOOKUP($AC$5*37-37+$Y33,Data!$A$5:$AI$73,2+$Y$3)</f>
        <v>48251310.944579557</v>
      </c>
      <c r="AB33" s="112">
        <f>VLOOKUP($AC$5*37-37+$Y33,Data!$A$5:$AI$73,2+$AA$3)</f>
        <v>19336495.280000001</v>
      </c>
      <c r="AC33" s="112">
        <f t="shared" si="0"/>
        <v>-28914815.664579555</v>
      </c>
      <c r="AD33" s="112">
        <f t="shared" si="1"/>
        <v>-59.925450932909371</v>
      </c>
      <c r="AE33" s="112">
        <f t="shared" si="2"/>
        <v>-28914815.664579555</v>
      </c>
      <c r="AF33" s="94">
        <f t="shared" si="3"/>
        <v>-28914815.664319556</v>
      </c>
      <c r="AG33" s="94">
        <f t="shared" si="4"/>
        <v>11</v>
      </c>
      <c r="AH33" s="109" t="str">
        <f t="shared" si="5"/>
        <v>Moreland</v>
      </c>
      <c r="AI33" s="110">
        <f t="shared" si="6"/>
        <v>-68286929.49265191</v>
      </c>
      <c r="AJ33" s="58"/>
      <c r="AK33" s="58"/>
    </row>
    <row r="34" spans="1:37" x14ac:dyDescent="0.3">
      <c r="A34" s="63">
        <v>24</v>
      </c>
      <c r="B34" s="64" t="s">
        <v>165</v>
      </c>
      <c r="C34" s="87">
        <f>VLOOKUP($E$4+$E$8*37-37,Data!$A$5:$AL$73,2+$A34)/1000000</f>
        <v>78.056605589429097</v>
      </c>
      <c r="D34" s="88">
        <f>VLOOKUP($E$6+$E$8*37-37,Data!$A$5:$AL$73,2+$A34)/1000000</f>
        <v>26.00012254390424</v>
      </c>
      <c r="E34" s="103"/>
      <c r="F34" s="103"/>
      <c r="G34" s="97"/>
      <c r="H34" s="97"/>
      <c r="I34" s="97"/>
      <c r="J34" s="97"/>
      <c r="K34" s="97"/>
      <c r="X34" s="97"/>
      <c r="Y34" s="94">
        <v>27</v>
      </c>
      <c r="Z34" s="111" t="s">
        <v>172</v>
      </c>
      <c r="AA34" s="112">
        <f>VLOOKUP($AC$5*37-37+$Y34,Data!$A$5:$AI$73,2+$Y$3)</f>
        <v>105903840.32946959</v>
      </c>
      <c r="AB34" s="112">
        <f>VLOOKUP($AC$5*37-37+$Y34,Data!$A$5:$AI$73,2+$AA$3)</f>
        <v>62945798.120000012</v>
      </c>
      <c r="AC34" s="112">
        <f t="shared" si="0"/>
        <v>-42958042.209469579</v>
      </c>
      <c r="AD34" s="112">
        <f t="shared" si="1"/>
        <v>-40.56325254667442</v>
      </c>
      <c r="AE34" s="112">
        <f t="shared" si="2"/>
        <v>-42958042.209469579</v>
      </c>
      <c r="AF34" s="94">
        <f t="shared" si="3"/>
        <v>-42958042.209199578</v>
      </c>
      <c r="AG34" s="94">
        <f t="shared" si="4"/>
        <v>16</v>
      </c>
      <c r="AH34" s="109" t="str">
        <f t="shared" si="5"/>
        <v>Glen Eira</v>
      </c>
      <c r="AI34" s="110">
        <f t="shared" si="6"/>
        <v>-74884036.077982441</v>
      </c>
      <c r="AJ34" s="58"/>
      <c r="AK34" s="58"/>
    </row>
    <row r="35" spans="1:37" x14ac:dyDescent="0.3">
      <c r="A35" s="63">
        <v>25</v>
      </c>
      <c r="B35" s="64" t="s">
        <v>166</v>
      </c>
      <c r="C35" s="87">
        <f>VLOOKUP($E$4+$E$8*37-37,Data!$A$5:$AL$73,2+$A35)/1000000</f>
        <v>77.796508178414413</v>
      </c>
      <c r="D35" s="88">
        <f>VLOOKUP($E$6+$E$8*37-37,Data!$A$5:$AL$73,2+$A35)/1000000</f>
        <v>24.590139645045049</v>
      </c>
      <c r="E35" s="97"/>
      <c r="F35" s="97"/>
      <c r="G35" s="97"/>
      <c r="H35" s="97"/>
      <c r="I35" s="97"/>
      <c r="J35" s="97"/>
      <c r="K35" s="97"/>
      <c r="X35" s="97"/>
      <c r="Y35" s="94">
        <v>28</v>
      </c>
      <c r="Z35" s="111" t="s">
        <v>206</v>
      </c>
      <c r="AA35" s="112">
        <f>VLOOKUP($AC$5*37-37+$Y35,Data!$A$5:$AI$73,2+$Y$3)</f>
        <v>154236242.52538162</v>
      </c>
      <c r="AB35" s="112">
        <f>VLOOKUP($AC$5*37-37+$Y35,Data!$A$5:$AI$73,2+$AA$3)</f>
        <v>144263921.53</v>
      </c>
      <c r="AC35" s="112">
        <f t="shared" si="0"/>
        <v>-9972320.9953816235</v>
      </c>
      <c r="AD35" s="112">
        <f t="shared" si="1"/>
        <v>-6.465614587142543</v>
      </c>
      <c r="AE35" s="112">
        <f t="shared" si="2"/>
        <v>-9972320.9953816235</v>
      </c>
      <c r="AF35" s="94">
        <f t="shared" si="3"/>
        <v>-9972320.9951016232</v>
      </c>
      <c r="AG35" s="94">
        <f t="shared" si="4"/>
        <v>5</v>
      </c>
      <c r="AH35" s="109" t="str">
        <f t="shared" si="5"/>
        <v>Kingston</v>
      </c>
      <c r="AI35" s="110">
        <f t="shared" si="6"/>
        <v>-80728027.618718639</v>
      </c>
      <c r="AJ35" s="58"/>
      <c r="AK35" s="58"/>
    </row>
    <row r="36" spans="1:37" x14ac:dyDescent="0.3">
      <c r="A36" s="63">
        <v>26</v>
      </c>
      <c r="B36" s="64" t="s">
        <v>159</v>
      </c>
      <c r="C36" s="87">
        <f>VLOOKUP($E$4+$E$8*37-37,Data!$A$5:$AL$73,2+$A36)/1000000</f>
        <v>81.956770308646739</v>
      </c>
      <c r="D36" s="88">
        <f>VLOOKUP($E$6+$E$8*37-37,Data!$A$5:$AL$73,2+$A36)/1000000</f>
        <v>25.219656672653777</v>
      </c>
      <c r="E36" s="97"/>
      <c r="F36" s="97"/>
      <c r="G36" s="97"/>
      <c r="H36" s="97"/>
      <c r="I36" s="97"/>
      <c r="J36" s="97"/>
      <c r="K36" s="97"/>
      <c r="X36" s="97"/>
      <c r="Y36" s="94">
        <v>29</v>
      </c>
      <c r="Z36" s="111" t="s">
        <v>186</v>
      </c>
      <c r="AA36" s="112">
        <f>VLOOKUP($AC$5*37-37+$Y36,Data!$A$5:$AI$73,2+$Y$3)</f>
        <v>110983096.39244501</v>
      </c>
      <c r="AB36" s="112">
        <f>VLOOKUP($AC$5*37-37+$Y36,Data!$A$5:$AI$73,2+$AA$3)</f>
        <v>132357385.44</v>
      </c>
      <c r="AC36" s="112">
        <f t="shared" si="0"/>
        <v>21374289.047554985</v>
      </c>
      <c r="AD36" s="112">
        <f t="shared" si="1"/>
        <v>19.259049118591722</v>
      </c>
      <c r="AE36" s="112">
        <f t="shared" si="2"/>
        <v>21374289.047554985</v>
      </c>
      <c r="AF36" s="94">
        <f t="shared" si="3"/>
        <v>21374289.047844984</v>
      </c>
      <c r="AG36" s="94">
        <f t="shared" si="4"/>
        <v>2</v>
      </c>
      <c r="AH36" s="109" t="str">
        <f t="shared" si="5"/>
        <v>Darebin</v>
      </c>
      <c r="AI36" s="110">
        <f t="shared" si="6"/>
        <v>-90993787.922491431</v>
      </c>
      <c r="AJ36" s="58"/>
      <c r="AK36" s="58"/>
    </row>
    <row r="37" spans="1:37" x14ac:dyDescent="0.3">
      <c r="A37" s="63">
        <v>27</v>
      </c>
      <c r="B37" s="64" t="s">
        <v>257</v>
      </c>
      <c r="C37" s="87">
        <f>VLOOKUP($E$4+$E$8*37-37,Data!$A$5:$AL$73,2+$A37)/1000000</f>
        <v>83.007689545394598</v>
      </c>
      <c r="D37" s="88">
        <f>VLOOKUP($E$6+$E$8*37-37,Data!$A$5:$AL$73,2+$A37)/1000000</f>
        <v>25.044905140398956</v>
      </c>
      <c r="E37" s="97"/>
      <c r="F37" s="97"/>
      <c r="G37" s="97"/>
      <c r="H37" s="97"/>
      <c r="I37" s="97"/>
      <c r="J37" s="97"/>
      <c r="K37" s="97"/>
      <c r="X37" s="97"/>
      <c r="Y37" s="94">
        <v>30</v>
      </c>
      <c r="Z37" s="111" t="s">
        <v>187</v>
      </c>
      <c r="AA37" s="112">
        <f>VLOOKUP($AC$5*37-37+$Y37,Data!$A$5:$AI$73,2+$Y$3)</f>
        <v>68772533.759327292</v>
      </c>
      <c r="AB37" s="112">
        <f>VLOOKUP($AC$5*37-37+$Y37,Data!$A$5:$AI$73,2+$AA$3)</f>
        <v>31632584.680000003</v>
      </c>
      <c r="AC37" s="112">
        <f t="shared" si="0"/>
        <v>-37139949.079327285</v>
      </c>
      <c r="AD37" s="112">
        <f t="shared" si="1"/>
        <v>-54.004043546367328</v>
      </c>
      <c r="AE37" s="112">
        <f t="shared" si="2"/>
        <v>-37139949.079327285</v>
      </c>
      <c r="AF37" s="94">
        <f t="shared" si="3"/>
        <v>-37139949.079027288</v>
      </c>
      <c r="AG37" s="94">
        <f t="shared" si="4"/>
        <v>14</v>
      </c>
      <c r="AH37" s="109" t="str">
        <f t="shared" si="5"/>
        <v>Knox</v>
      </c>
      <c r="AI37" s="110">
        <f t="shared" si="6"/>
        <v>-94529090.250351593</v>
      </c>
      <c r="AJ37" s="58"/>
      <c r="AK37" s="58"/>
    </row>
    <row r="38" spans="1:37" x14ac:dyDescent="0.3">
      <c r="A38" s="63">
        <v>28</v>
      </c>
      <c r="B38" s="64" t="s">
        <v>256</v>
      </c>
      <c r="C38" s="87">
        <f>VLOOKUP($E$4+$E$8*37-37,Data!$A$5:$AL$73,2+$A38)/1000000</f>
        <v>61.527404834020267</v>
      </c>
      <c r="D38" s="88">
        <f>VLOOKUP($E$6+$E$8*37-37,Data!$A$5:$AL$73,2+$A38)/1000000</f>
        <v>16.50472446256757</v>
      </c>
      <c r="E38" s="97"/>
      <c r="F38" s="97"/>
      <c r="G38" s="97"/>
      <c r="H38" s="97"/>
      <c r="I38" s="97"/>
      <c r="J38" s="97"/>
      <c r="K38" s="97"/>
      <c r="X38" s="97"/>
      <c r="Y38" s="94">
        <v>31</v>
      </c>
      <c r="Z38" s="111" t="s">
        <v>194</v>
      </c>
      <c r="AA38" s="112">
        <f>VLOOKUP($AC$5*37-37+$Y38,Data!$A$5:$AI$73,2+$Y$3)</f>
        <v>62769732.061940491</v>
      </c>
      <c r="AB38" s="112">
        <f>VLOOKUP($AC$5*37-37+$Y38,Data!$A$5:$AI$73,2+$AA$3)</f>
        <v>30194837.510000002</v>
      </c>
      <c r="AC38" s="112">
        <f t="shared" si="0"/>
        <v>-32574894.55194049</v>
      </c>
      <c r="AD38" s="112">
        <f t="shared" si="1"/>
        <v>-51.895863630254048</v>
      </c>
      <c r="AE38" s="112">
        <f t="shared" si="2"/>
        <v>-32574894.55194049</v>
      </c>
      <c r="AF38" s="94">
        <f t="shared" si="3"/>
        <v>-32574894.55163049</v>
      </c>
      <c r="AG38" s="94">
        <f t="shared" si="4"/>
        <v>12</v>
      </c>
      <c r="AH38" s="109" t="str">
        <f t="shared" si="5"/>
        <v>Monash</v>
      </c>
      <c r="AI38" s="110">
        <f t="shared" si="6"/>
        <v>-120944295.88760073</v>
      </c>
      <c r="AJ38" s="58"/>
      <c r="AK38" s="58"/>
    </row>
    <row r="39" spans="1:37" x14ac:dyDescent="0.3">
      <c r="A39" s="63">
        <v>29</v>
      </c>
      <c r="B39" s="64" t="s">
        <v>258</v>
      </c>
      <c r="C39" s="87">
        <f>VLOOKUP($E$4+$E$8*37-37,Data!$A$5:$AL$73,2+$A39)/1000000</f>
        <v>49.907548827942911</v>
      </c>
      <c r="D39" s="88">
        <f>VLOOKUP($E$6+$E$8*37-37,Data!$A$5:$AL$73,2+$A39)/1000000</f>
        <v>11.080047321041141</v>
      </c>
      <c r="E39" s="97"/>
      <c r="F39" s="97"/>
      <c r="G39" s="97"/>
      <c r="H39" s="97"/>
      <c r="I39" s="97"/>
      <c r="J39" s="97"/>
      <c r="K39" s="97"/>
      <c r="X39" s="97"/>
      <c r="Y39" s="58"/>
      <c r="Z39" s="58"/>
      <c r="AA39" s="58"/>
      <c r="AB39" s="58"/>
      <c r="AC39" s="58"/>
      <c r="AD39" s="58"/>
      <c r="AE39" s="58"/>
      <c r="AF39" s="94"/>
      <c r="AG39" s="94"/>
      <c r="AH39" s="94"/>
      <c r="AI39" s="108"/>
      <c r="AJ39" s="58"/>
      <c r="AK39" s="58"/>
    </row>
    <row r="40" spans="1:37" x14ac:dyDescent="0.3">
      <c r="A40" s="63">
        <v>30</v>
      </c>
      <c r="B40" s="64" t="s">
        <v>259</v>
      </c>
      <c r="C40" s="87">
        <f>VLOOKUP($E$4+$E$8*37-37,Data!$A$5:$AL$73,2+$A40)/1000000</f>
        <v>68.279529924050635</v>
      </c>
      <c r="D40" s="88">
        <f>VLOOKUP($E$6+$E$8*37-37,Data!$A$5:$AL$73,2+$A40)/1000000</f>
        <v>14.666742262658225</v>
      </c>
      <c r="E40" s="97"/>
      <c r="F40" s="97"/>
      <c r="G40" s="97"/>
      <c r="H40" s="97"/>
      <c r="I40" s="97"/>
      <c r="J40" s="97"/>
      <c r="K40" s="97"/>
      <c r="X40" s="58"/>
      <c r="Y40" s="58"/>
      <c r="Z40" s="58"/>
      <c r="AA40" s="58"/>
      <c r="AB40" s="58"/>
      <c r="AC40" s="58"/>
      <c r="AD40" s="58"/>
      <c r="AE40" s="58"/>
      <c r="AF40" s="98"/>
      <c r="AG40" s="98"/>
      <c r="AH40" s="98"/>
      <c r="AJ40" s="58"/>
    </row>
    <row r="41" spans="1:37" x14ac:dyDescent="0.3">
      <c r="A41" s="63">
        <v>31</v>
      </c>
      <c r="B41" s="64" t="s">
        <v>264</v>
      </c>
      <c r="C41" s="87">
        <f>VLOOKUP($E$4+$E$8*37-37,Data!$A$5:$AL$73,2+$A41)/1000000</f>
        <v>91.745834803775267</v>
      </c>
      <c r="D41" s="88">
        <f>VLOOKUP($E$6+$E$8*37-37,Data!$A$5:$AL$73,2+$A41)/1000000</f>
        <v>19.881181541213483</v>
      </c>
      <c r="E41" s="97"/>
      <c r="F41" s="97"/>
      <c r="G41" s="97"/>
      <c r="H41" s="97"/>
      <c r="I41" s="97"/>
      <c r="J41" s="97"/>
      <c r="K41" s="97"/>
      <c r="X41" s="97"/>
      <c r="Y41" s="97"/>
      <c r="Z41" s="97"/>
      <c r="AA41" s="97"/>
      <c r="AB41" s="97"/>
      <c r="AC41" s="97"/>
      <c r="AD41" s="97"/>
      <c r="AE41" s="97"/>
      <c r="AF41" s="98"/>
      <c r="AG41" s="98"/>
      <c r="AH41" s="98"/>
    </row>
    <row r="42" spans="1:37" x14ac:dyDescent="0.3">
      <c r="A42" s="63">
        <v>32</v>
      </c>
      <c r="B42" s="64" t="s">
        <v>265</v>
      </c>
      <c r="C42" s="87">
        <f>VLOOKUP($E$4+$E$8*37-37,Data!$A$5:$AL$73,2+$A42)/1000000</f>
        <v>92.098059886560677</v>
      </c>
      <c r="D42" s="88">
        <f>VLOOKUP($E$6+$E$8*37-37,Data!$A$5:$AL$73,2+$A42)/1000000</f>
        <v>19.185818259595372</v>
      </c>
      <c r="E42" s="97"/>
      <c r="F42" s="97"/>
      <c r="G42" s="97"/>
      <c r="H42" s="97"/>
      <c r="I42" s="97"/>
      <c r="J42" s="97"/>
      <c r="K42" s="97"/>
      <c r="X42" s="97"/>
      <c r="Y42" s="97"/>
      <c r="Z42" s="97"/>
      <c r="AA42" s="97"/>
      <c r="AB42" s="97"/>
      <c r="AC42" s="97"/>
      <c r="AD42" s="97"/>
      <c r="AE42" s="97"/>
      <c r="AF42" s="98"/>
      <c r="AG42" s="98"/>
      <c r="AH42" s="98"/>
    </row>
    <row r="43" spans="1:37" x14ac:dyDescent="0.3">
      <c r="A43" s="63">
        <v>33</v>
      </c>
      <c r="B43" s="64" t="s">
        <v>266</v>
      </c>
      <c r="C43" s="87">
        <f>VLOOKUP($E$4+$E$8*37-37,Data!$A$5:$AL$73,2+$A43)/1000000</f>
        <v>95.699646060000006</v>
      </c>
      <c r="D43" s="88">
        <f>VLOOKUP($E$6+$E$8*37-37,Data!$A$5:$AL$73,2+$A43)/1000000</f>
        <v>19.26361155</v>
      </c>
      <c r="AF43" s="98"/>
      <c r="AG43" s="98"/>
      <c r="AH43" s="98"/>
    </row>
    <row r="44" spans="1:37" ht="5.5" customHeight="1" x14ac:dyDescent="0.3">
      <c r="AF44" s="98"/>
      <c r="AG44" s="98"/>
      <c r="AH44" s="98"/>
    </row>
    <row r="45" spans="1:37" ht="5.5" customHeight="1" x14ac:dyDescent="0.3">
      <c r="AF45" s="98"/>
      <c r="AG45" s="98"/>
      <c r="AH45" s="98"/>
    </row>
    <row r="46" spans="1:37" ht="5.5" customHeight="1" x14ac:dyDescent="0.3">
      <c r="AF46" s="98"/>
      <c r="AG46" s="98"/>
      <c r="AH46" s="98"/>
    </row>
    <row r="47" spans="1:37" ht="5.5" customHeight="1" x14ac:dyDescent="0.3">
      <c r="AF47" s="98"/>
      <c r="AG47" s="98"/>
      <c r="AH47" s="98"/>
    </row>
    <row r="48" spans="1:37" ht="5.5" customHeight="1" x14ac:dyDescent="0.3"/>
    <row r="49" spans="3:4" x14ac:dyDescent="0.3">
      <c r="C49" s="116" t="s">
        <v>274</v>
      </c>
      <c r="D49" s="116"/>
    </row>
    <row r="50" spans="3:4" x14ac:dyDescent="0.3">
      <c r="C50" s="89">
        <f>VLOOKUP($E$4+37,Data!$A$5:$AJ$73,36)</f>
        <v>1869344825.4028263</v>
      </c>
      <c r="D50" s="90">
        <f>VLOOKUP($E$6+37,Data!$A$5:$AJ$73,36)</f>
        <v>853322976.31393528</v>
      </c>
    </row>
    <row r="51" spans="3:4" x14ac:dyDescent="0.3">
      <c r="C51" s="115" t="s">
        <v>272</v>
      </c>
      <c r="D51" s="115"/>
    </row>
  </sheetData>
  <sheetProtection sheet="1" objects="1" scenarios="1"/>
  <mergeCells count="7">
    <mergeCell ref="C51:D51"/>
    <mergeCell ref="C49:D49"/>
    <mergeCell ref="X1:AI1"/>
    <mergeCell ref="B1:O1"/>
    <mergeCell ref="G8:O9"/>
    <mergeCell ref="B2:O2"/>
    <mergeCell ref="C9:D9"/>
  </mergeCells>
  <phoneticPr fontId="14" type="noConversion"/>
  <pageMargins left="0.70866141732283472" right="0.70866141732283472" top="0.74803149606299213" bottom="0.74803149606299213" header="0.31496062992125984" footer="0.31496062992125984"/>
  <pageSetup paperSize="9" scale="55" orientation="landscape" r:id="rId1"/>
  <colBreaks count="1" manualBreakCount="1">
    <brk id="23" max="50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r:id="rId4" name="Drop Down 1">
              <controlPr defaultSize="0" autoLine="0" autoPict="0">
                <anchor moveWithCells="1">
                  <from>
                    <xdr:col>3</xdr:col>
                    <xdr:colOff>1047750</xdr:colOff>
                    <xdr:row>2</xdr:row>
                    <xdr:rowOff>133350</xdr:rowOff>
                  </from>
                  <to>
                    <xdr:col>5</xdr:col>
                    <xdr:colOff>717550</xdr:colOff>
                    <xdr:row>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0" r:id="rId5" name="Drop Down 2">
              <controlPr defaultSize="0" autoLine="0" autoPict="0">
                <anchor moveWithCells="1">
                  <from>
                    <xdr:col>3</xdr:col>
                    <xdr:colOff>1047750</xdr:colOff>
                    <xdr:row>4</xdr:row>
                    <xdr:rowOff>133350</xdr:rowOff>
                  </from>
                  <to>
                    <xdr:col>5</xdr:col>
                    <xdr:colOff>717550</xdr:colOff>
                    <xdr:row>6</xdr:row>
                    <xdr:rowOff>50800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1" r:id="rId6" name="Drop Down 3">
              <controlPr defaultSize="0" autoLine="0" autoPict="0">
                <anchor moveWithCells="1">
                  <from>
                    <xdr:col>3</xdr:col>
                    <xdr:colOff>1047750</xdr:colOff>
                    <xdr:row>6</xdr:row>
                    <xdr:rowOff>146050</xdr:rowOff>
                  </from>
                  <to>
                    <xdr:col>5</xdr:col>
                    <xdr:colOff>723900</xdr:colOff>
                    <xdr:row>8</xdr:row>
                    <xdr:rowOff>69850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2" r:id="rId7" name="Drop Down 4">
              <controlPr defaultSize="0" autoLine="0" autoPict="0">
                <anchor moveWithCells="1">
                  <from>
                    <xdr:col>8</xdr:col>
                    <xdr:colOff>476250</xdr:colOff>
                    <xdr:row>3</xdr:row>
                    <xdr:rowOff>0</xdr:rowOff>
                  </from>
                  <to>
                    <xdr:col>9</xdr:col>
                    <xdr:colOff>603250</xdr:colOff>
                    <xdr:row>4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3" r:id="rId8" name="Drop Down 5">
              <controlPr defaultSize="0" autoLine="0" autoPict="0">
                <anchor moveWithCells="1">
                  <from>
                    <xdr:col>8</xdr:col>
                    <xdr:colOff>488950</xdr:colOff>
                    <xdr:row>5</xdr:row>
                    <xdr:rowOff>12700</xdr:rowOff>
                  </from>
                  <to>
                    <xdr:col>10</xdr:col>
                    <xdr:colOff>0</xdr:colOff>
                    <xdr:row>6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4" r:id="rId9" name="Drop Down 6">
              <controlPr defaultSize="0" autoLine="0" autoPict="0">
                <anchor moveWithCells="1">
                  <from>
                    <xdr:col>24</xdr:col>
                    <xdr:colOff>0</xdr:colOff>
                    <xdr:row>2</xdr:row>
                    <xdr:rowOff>0</xdr:rowOff>
                  </from>
                  <to>
                    <xdr:col>25</xdr:col>
                    <xdr:colOff>127000</xdr:colOff>
                    <xdr:row>3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5" r:id="rId10" name="Drop Down 7">
              <controlPr defaultSize="0" autoLine="0" autoPict="0">
                <anchor moveWithCells="1">
                  <from>
                    <xdr:col>26</xdr:col>
                    <xdr:colOff>12700</xdr:colOff>
                    <xdr:row>2</xdr:row>
                    <xdr:rowOff>0</xdr:rowOff>
                  </from>
                  <to>
                    <xdr:col>27</xdr:col>
                    <xdr:colOff>69850</xdr:colOff>
                    <xdr:row>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6" r:id="rId11" name="Drop Down 8">
              <controlPr defaultSize="0" autoLine="0" autoPict="0">
                <anchor moveWithCells="1">
                  <from>
                    <xdr:col>27</xdr:col>
                    <xdr:colOff>603250</xdr:colOff>
                    <xdr:row>3</xdr:row>
                    <xdr:rowOff>127000</xdr:rowOff>
                  </from>
                  <to>
                    <xdr:col>30</xdr:col>
                    <xdr:colOff>488950</xdr:colOff>
                    <xdr:row>5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7" r:id="rId12" name="Drop Down 9">
              <controlPr defaultSize="0" autoLine="0" autoPict="0">
                <anchor moveWithCells="1">
                  <from>
                    <xdr:col>27</xdr:col>
                    <xdr:colOff>603250</xdr:colOff>
                    <xdr:row>1</xdr:row>
                    <xdr:rowOff>152400</xdr:rowOff>
                  </from>
                  <to>
                    <xdr:col>30</xdr:col>
                    <xdr:colOff>95250</xdr:colOff>
                    <xdr:row>3</xdr:row>
                    <xdr:rowOff>31750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A11192802</value>
    </field>
    <field name="Objective-Title">
      <value order="0">2024 Gambling Changes in Electronic Gambling Machine expenditure by year - metro LGAs 2023_24</value>
    </field>
    <field name="Objective-Description">
      <value order="0"/>
    </field>
    <field name="Objective-CreationStamp">
      <value order="0">2024-07-29T23:48:46Z</value>
    </field>
    <field name="Objective-IsApproved">
      <value order="0">false</value>
    </field>
    <field name="Objective-IsPublished">
      <value order="0">true</value>
    </field>
    <field name="Objective-DatePublished">
      <value order="0">2025-10-20T07:58:27Z</value>
    </field>
    <field name="Objective-ModificationStamp">
      <value order="0">2025-10-20T07:58:27Z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vA15764062</value>
    </field>
    <field name="Objective-Version">
      <value order="0">2.0</value>
    </field>
    <field name="Objective-VersionNumber">
      <value order="0">2</value>
    </field>
    <field name="Objective-VersionComment">
      <value order="0">Updated gambling statistics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2</vt:i4>
      </vt:variant>
    </vt:vector>
  </HeadingPairs>
  <TitlesOfParts>
    <vt:vector size="9" baseType="lpstr">
      <vt:lpstr>2018</vt:lpstr>
      <vt:lpstr>2011-2017</vt:lpstr>
      <vt:lpstr>2003-2010</vt:lpstr>
      <vt:lpstr>2001-2003</vt:lpstr>
      <vt:lpstr>1993-2000</vt:lpstr>
      <vt:lpstr>Data</vt:lpstr>
      <vt:lpstr>Front</vt:lpstr>
      <vt:lpstr>'2018'!Print_Area</vt:lpstr>
      <vt:lpstr>Front!Print_Area</vt:lpstr>
    </vt:vector>
  </TitlesOfParts>
  <Company>City of Greater Dandenong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hbrown</dc:creator>
  <cp:lastModifiedBy>Hayden Brown</cp:lastModifiedBy>
  <cp:lastPrinted>2025-08-03T10:21:08Z</cp:lastPrinted>
  <dcterms:created xsi:type="dcterms:W3CDTF">2019-06-28T08:16:50Z</dcterms:created>
  <dcterms:modified xsi:type="dcterms:W3CDTF">2025-10-20T06:57:46Z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A11192802</vt:lpwstr>
  </property>
  <property fmtid="{D5CDD505-2E9C-101B-9397-08002B2CF9AE}" pid="4" name="Objective-Title">
    <vt:lpwstr>2024 Gambling Changes in Electronic Gambling Machine expenditure by year - metro LGAs 2023_24</vt:lpwstr>
  </property>
  <property fmtid="{D5CDD505-2E9C-101B-9397-08002B2CF9AE}" pid="5" name="Objective-Description">
    <vt:lpwstr/>
  </property>
  <property fmtid="{D5CDD505-2E9C-101B-9397-08002B2CF9AE}" pid="6" name="Objective-CreationStamp">
    <vt:filetime>2024-07-29T23:48:46Z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2025-10-20T07:58:27Z</vt:filetime>
  </property>
  <property fmtid="{D5CDD505-2E9C-101B-9397-08002B2CF9AE}" pid="10" name="Objective-ModificationStamp">
    <vt:filetime>2025-10-20T07:58:27Z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vA15764062</vt:lpwstr>
  </property>
  <property fmtid="{D5CDD505-2E9C-101B-9397-08002B2CF9AE}" pid="16" name="Objective-Version">
    <vt:lpwstr>2.0</vt:lpwstr>
  </property>
  <property fmtid="{D5CDD505-2E9C-101B-9397-08002B2CF9AE}" pid="17" name="Objective-VersionNumber">
    <vt:r8>2</vt:r8>
  </property>
  <property fmtid="{D5CDD505-2E9C-101B-9397-08002B2CF9AE}" pid="18" name="Objective-VersionComment">
    <vt:lpwstr>Updated gambling statistics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>Community Development</vt:lpwstr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