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20530fe94525433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9EDB64C5-F1F6-4C5A-81F0-745073391DD6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2A7FAC9F-D73B-47D6-9F95-52383908D294}"/>
  </bookViews>
  <sheets>
    <sheet name="Data_Disability" sheetId="1" state="hidden" r:id="rId1"/>
    <sheet name="Front_Disability" sheetId="4" r:id="rId2"/>
  </sheets>
  <definedNames>
    <definedName name="_xlnm.Print_Area" localSheetId="1">Front_Disability!$D$3:$P$64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1" l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5" i="1"/>
  <c r="I10" i="4" a="1"/>
  <c r="I10" i="4" s="1"/>
  <c r="E10" i="4" a="1"/>
  <c r="E10" i="4" s="1"/>
  <c r="F22" i="4" a="1"/>
  <c r="F22" i="4" s="1"/>
  <c r="M7" i="4" a="1"/>
  <c r="M7" i="4" s="1"/>
  <c r="W34" i="4"/>
  <c r="I51" i="4" s="1"/>
  <c r="D3" i="4" a="1"/>
  <c r="D3" i="4" s="1"/>
  <c r="W41" i="4" l="1"/>
  <c r="W40" i="4"/>
  <c r="W39" i="4"/>
  <c r="M62" i="4" l="1" a="1"/>
  <c r="M62" i="4" s="1"/>
  <c r="W36" i="4"/>
  <c r="W35" i="4"/>
  <c r="W12" i="4"/>
  <c r="E21" i="4" s="1"/>
  <c r="W13" i="4"/>
  <c r="E27" i="4" s="1"/>
  <c r="W10" i="4"/>
  <c r="W9" i="4"/>
  <c r="W30" i="4"/>
  <c r="W31" i="4"/>
  <c r="W28" i="4"/>
  <c r="W27" i="4"/>
  <c r="V24" i="4"/>
  <c r="W25" i="4"/>
  <c r="W24" i="4"/>
  <c r="V25" i="4"/>
  <c r="W20" i="4"/>
  <c r="E36" i="4" s="1"/>
  <c r="W21" i="4"/>
  <c r="E41" i="4" s="1"/>
  <c r="W18" i="4"/>
  <c r="W17" i="4"/>
  <c r="W16" i="4"/>
  <c r="W15" i="4"/>
  <c r="V5" i="4"/>
  <c r="E6" i="4" s="1"/>
  <c r="V7" i="4"/>
  <c r="J6" i="4" s="1"/>
  <c r="I54" i="4" l="1"/>
  <c r="E51" i="4"/>
  <c r="I21" i="4" a="1"/>
  <c r="I21" i="4" s="1"/>
  <c r="M46" i="4"/>
  <c r="W11" i="4"/>
  <c r="M12" i="4" s="1"/>
  <c r="U3" i="4" a="1"/>
  <c r="U3" i="4" s="1"/>
  <c r="M8" i="4"/>
  <c r="I3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<sst xmlns="http://schemas.openxmlformats.org/spreadsheetml/2006/main" count="264" uniqueCount="145">
  <si>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</si>
  <si>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</si>
  <si>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</si>
  <si>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</si>
  <si>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</si>
  <si>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</si>
  <si>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</si>
  <si>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</si>
  <si>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</si>
  <si>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</si>
  <si>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</si>
  <si>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</si>
  <si>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</si>
  <si>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</si>
  <si>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</si>
  <si>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</si>
  <si>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</si>
  <si>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</si>
  <si>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</si>
  <si>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</si>
  <si>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</si>
  <si>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</si>
  <si>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</si>
  <si>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</si>
  <si>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</si>
  <si>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</si>
  <si>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</si>
  <si>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</si>
  <si>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</si>
  <si>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</si>
  <si>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</si>
  <si>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</si>
  <si>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</si>
  <si>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</si>
  <si>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</si>
  <si>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</si>
  <si>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</si>
  <si>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</si>
  <si>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</si>
  <si>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</si>
  <si>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</si>
  <si>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</si>
  <si>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</si>
  <si>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</si>
  <si>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</si>
  <si>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</si>
  <si>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</si>
  <si>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</si>
  <si>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</si>
  <si>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</si>
  <si>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</si>
  <si>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</si>
  <si>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</si>
  <si>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</si>
  <si>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</si>
  <si>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</si>
  <si>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</si>
  <si>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</si>
  <si>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</si>
  <si>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</si>
  <si>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</si>
  <si>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</si>
  <si>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</si>
  <si>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</si>
  <si>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</si>
  <si>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</si>
  <si>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</si>
  <si>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</si>
  <si>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</si>
  <si>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</si>
  <si>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</si>
  <si>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</si>
  <si>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</si>
  <si>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</si>
  <si>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</si>
  <si>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</si>
  <si>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</si>
  <si>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</si>
  <si>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</si>
  <si>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Victoria</t>
  </si>
  <si>
    <t>% Disabled</t>
  </si>
  <si>
    <t>No. Disabled</t>
  </si>
  <si>
    <t>0-14</t>
  </si>
  <si>
    <t>20-24</t>
  </si>
  <si>
    <t>25-64</t>
  </si>
  <si>
    <t>65+</t>
  </si>
  <si>
    <t>Disability by age</t>
  </si>
  <si>
    <t>Males</t>
  </si>
  <si>
    <t>Females</t>
  </si>
  <si>
    <t>Persons</t>
  </si>
  <si>
    <t>Disabled</t>
  </si>
  <si>
    <t>Not Disabled</t>
  </si>
  <si>
    <t>Per cent 25-54 year olds who had left school early</t>
  </si>
  <si>
    <t>Not disabled</t>
  </si>
  <si>
    <t>Per cent employed 25-64</t>
  </si>
  <si>
    <t>Median income - persons 15+</t>
  </si>
  <si>
    <t>Median income 25-64</t>
  </si>
  <si>
    <t>% Female</t>
  </si>
  <si>
    <t>Lone persons with a disability</t>
  </si>
  <si>
    <t>Indigenous people</t>
  </si>
  <si>
    <t>Per cent persons providing care</t>
  </si>
  <si>
    <t>Male</t>
  </si>
  <si>
    <t>Female</t>
  </si>
  <si>
    <t>Employment</t>
  </si>
  <si>
    <t>Incomes</t>
  </si>
  <si>
    <t>Data for Infographic - extracted from data sheet</t>
  </si>
  <si>
    <t>From the findings of the 2021 Census</t>
  </si>
  <si>
    <t>Education</t>
  </si>
  <si>
    <t>Number disabled</t>
  </si>
  <si>
    <t>Per cent disabled</t>
  </si>
  <si>
    <t>Numbers 24 font</t>
  </si>
  <si>
    <t>Text 12 font</t>
  </si>
  <si>
    <t>Charts 9 font</t>
  </si>
  <si>
    <t>Per cent disabled by  age</t>
  </si>
  <si>
    <t xml:space="preserve">Disabled </t>
  </si>
  <si>
    <t>Lone persons with Disability</t>
  </si>
  <si>
    <t>Number</t>
  </si>
  <si>
    <t>Per  cent women</t>
  </si>
  <si>
    <t>Per cent residents providing care</t>
  </si>
  <si>
    <t>Percent</t>
  </si>
  <si>
    <t>Indigenous people with Disability</t>
  </si>
  <si>
    <t>Per cent employed (25-64)</t>
  </si>
  <si>
    <t>Income (25-64)</t>
  </si>
  <si>
    <t>Early school leaving (25-54)</t>
  </si>
  <si>
    <t>5-6</t>
  </si>
  <si>
    <r>
      <rPr>
        <i/>
        <sz val="9"/>
        <color theme="1"/>
        <rFont val="Calibri"/>
        <family val="2"/>
        <scheme val="minor"/>
      </rPr>
      <t>Numer</t>
    </r>
    <r>
      <rPr>
        <sz val="9"/>
        <color theme="1"/>
        <rFont val="Calibri"/>
        <family val="2"/>
        <scheme val="minor"/>
      </rPr>
      <t xml:space="preserve"> of persons who  provided care</t>
    </r>
  </si>
  <si>
    <t>10-12</t>
  </si>
  <si>
    <t>Among children, intellectual impairment is the most prevalent form of disability. In older age though, physical restriction, sensory and speech impairments are the most widespread forms</t>
  </si>
  <si>
    <t>Prevalence of Disability</t>
  </si>
  <si>
    <t xml:space="preserve">have a disability requiring them to </t>
  </si>
  <si>
    <t>obtain daily assistance with personal</t>
  </si>
  <si>
    <t>Lone Persons</t>
  </si>
  <si>
    <t>people with a disability live alone.</t>
  </si>
  <si>
    <t>Indigenous Residents</t>
  </si>
  <si>
    <t>This number represents</t>
  </si>
  <si>
    <t>Disability and Age</t>
  </si>
  <si>
    <t>compared with</t>
  </si>
  <si>
    <t>of those without disability</t>
  </si>
  <si>
    <t>Carers</t>
  </si>
  <si>
    <t>National surveys show that intellectual impairment is a prevalent form of disability among children.</t>
  </si>
  <si>
    <t>care, communication or mobility.</t>
  </si>
  <si>
    <t xml:space="preserve">of disabled residents aged 25-54 had left school before completing year 11 </t>
  </si>
  <si>
    <t>of Indigenous residents</t>
  </si>
  <si>
    <t xml:space="preserve"> In older age physical restrictions and sensory impairments become more widespread.</t>
  </si>
  <si>
    <t>of residents, including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</si>
</sst>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rgb="FF008000"/>
      <name val="Garamond"/>
      <family val="1"/>
    </font>
    <font>
      <sz val="8"/>
      <color theme="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0"/>
      <name val="Garamond"/>
      <family val="1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4" tint="-0.24994659260841701"/>
      </top>
      <bottom/>
      <diagonal/>
    </border>
  </borders>
  <cellStyleXfs count="3">
    <xf numFmtId="0" fontId="0" fillId="0" borderId="0"/>
    <xf numFmtId="0" fontId="2" fillId="2" borderId="1">
      <alignment vertical="center"/>
      <protection locked="0"/>
    </xf>
    <xf numFmtId="0" fontId="2" fillId="2" borderId="4">
      <alignment horizontal="center" vertical="center"/>
      <protection locked="0"/>
    </xf>
  </cellStyleXfs>
  <cellXfs count="68">
    <xf numFmtId="0" fontId="0" fillId="0" borderId="0" xfId="0"/>
    <xf numFmtId="0" fontId="3" fillId="3" borderId="2" xfId="1" applyFont="1" applyFill="1" applyBorder="1">
      <alignment vertical="center"/>
      <protection locked="0"/>
    </xf>
    <xf numFmtId="164" fontId="3" fillId="0" borderId="0" xfId="0" applyNumberFormat="1" applyFont="1" applyProtection="1">
      <protection locked="0"/>
    </xf>
    <xf numFmtId="0" fontId="3" fillId="3" borderId="3" xfId="1" applyFont="1" applyFill="1" applyBorder="1">
      <alignment vertical="center"/>
      <protection locked="0"/>
    </xf>
    <xf numFmtId="3" fontId="4" fillId="0" borderId="0" xfId="0" applyNumberFormat="1" applyFont="1"/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4" fontId="3" fillId="4" borderId="0" xfId="0" applyNumberFormat="1" applyFont="1" applyFill="1" applyAlignment="1" applyProtection="1">
      <alignment horizontal="center"/>
      <protection locked="0"/>
    </xf>
    <xf numFmtId="164" fontId="3" fillId="4" borderId="3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3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164" fontId="3" fillId="5" borderId="0" xfId="0" applyNumberFormat="1" applyFont="1" applyFill="1" applyProtection="1">
      <protection locked="0"/>
    </xf>
    <xf numFmtId="0" fontId="4" fillId="0" borderId="0" xfId="0" applyFont="1"/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12" fillId="0" borderId="0" xfId="0" applyFont="1" applyAlignment="1" applyProtection="1">
      <alignment horizontal="center"/>
      <protection locked="0" hidden="1"/>
    </xf>
    <xf numFmtId="0" fontId="0" fillId="0" borderId="10" xfId="0" applyBorder="1" applyProtection="1">
      <protection hidden="1"/>
    </xf>
    <xf numFmtId="0" fontId="14" fillId="0" borderId="11" xfId="0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4" fillId="0" borderId="15" xfId="0" applyFont="1" applyBorder="1" applyProtection="1">
      <protection hidden="1"/>
    </xf>
    <xf numFmtId="0" fontId="0" fillId="0" borderId="15" xfId="0" applyBorder="1" applyProtection="1">
      <protection hidden="1"/>
    </xf>
    <xf numFmtId="3" fontId="15" fillId="0" borderId="0" xfId="0" applyNumberFormat="1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/>
      <protection hidden="1"/>
    </xf>
    <xf numFmtId="164" fontId="20" fillId="0" borderId="0" xfId="0" applyNumberFormat="1" applyFont="1" applyAlignment="1" applyProtection="1">
      <alignment horizontal="center"/>
      <protection hidden="1"/>
    </xf>
    <xf numFmtId="164" fontId="20" fillId="0" borderId="0" xfId="0" applyNumberFormat="1" applyFont="1" applyAlignment="1" applyProtection="1">
      <alignment horizontal="left"/>
      <protection hidden="1"/>
    </xf>
    <xf numFmtId="165" fontId="17" fillId="0" borderId="0" xfId="0" applyNumberFormat="1" applyFont="1" applyProtection="1">
      <protection hidden="1"/>
    </xf>
    <xf numFmtId="3" fontId="20" fillId="0" borderId="0" xfId="0" applyNumberFormat="1" applyFont="1" applyAlignment="1" applyProtection="1">
      <alignment horizontal="center"/>
      <protection hidden="1"/>
    </xf>
    <xf numFmtId="3" fontId="17" fillId="0" borderId="0" xfId="0" applyNumberFormat="1" applyFont="1" applyProtection="1">
      <protection hidden="1"/>
    </xf>
    <xf numFmtId="16" fontId="18" fillId="0" borderId="0" xfId="0" quotePrefix="1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3" fontId="8" fillId="0" borderId="0" xfId="0" applyNumberFormat="1" applyFont="1" applyAlignment="1">
      <alignment horizontal="center"/>
    </xf>
    <xf numFmtId="0" fontId="9" fillId="3" borderId="2" xfId="2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3" fontId="0" fillId="0" borderId="0" xfId="0" applyNumberFormat="1" applyAlignment="1" applyProtection="1">
      <alignment horizontal="left" vertical="top" wrapText="1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 vertical="top"/>
      <protection hidden="1"/>
    </xf>
    <xf numFmtId="3" fontId="15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165" fontId="15" fillId="0" borderId="0" xfId="0" applyNumberFormat="1" applyFont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3" fillId="0" borderId="9" xfId="0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</cellXfs>
  <cellStyles count="3">
    <cellStyle name="column field" xfId="2" xr:uid="{D8D65E62-D331-4492-873F-03DAE111CB16}"/>
    <cellStyle name="Normal" xfId="0" builtinId="0"/>
    <cellStyle name="rowfield" xfId="1" xr:uid="{E625611D-A6A3-4A7D-AA0B-1B56AFBCF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fa7cb84f45e740c2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16383953742248"/>
          <c:y val="6.4577522501299729E-3"/>
          <c:w val="0.75095719890054879"/>
          <c:h val="0.871803645328013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Front_Disability!$V$39:$V$41</c:f>
              <c:strCache>
                <c:ptCount val="3"/>
                <c:pt idx="0">
                  <c:v>Persons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Front_Disability!$W$39:$W$41</c:f>
              <c:numCache>
                <c:formatCode>#,##0</c:formatCode>
                <c:ptCount val="3"/>
                <c:pt idx="0">
                  <c:v>13542</c:v>
                </c:pt>
                <c:pt idx="1">
                  <c:v>5661</c:v>
                </c:pt>
                <c:pt idx="2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C-442E-940D-94A355665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0279304"/>
        <c:axId val="960275696"/>
      </c:barChart>
      <c:catAx>
        <c:axId val="960279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5696"/>
        <c:crosses val="autoZero"/>
        <c:auto val="1"/>
        <c:lblAlgn val="ctr"/>
        <c:lblOffset val="100"/>
        <c:noMultiLvlLbl val="0"/>
      </c:catAx>
      <c:valAx>
        <c:axId val="9602756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9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5837718440728"/>
          <c:y val="4.2526976021382064E-2"/>
          <c:w val="0.89914162281559273"/>
          <c:h val="0.816569151222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Front_Disability!$V$15:$V$18</c:f>
              <c:strCache>
                <c:ptCount val="4"/>
                <c:pt idx="0">
                  <c:v>0-14</c:v>
                </c:pt>
                <c:pt idx="1">
                  <c:v>20-24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Front_Disability!$W$15:$W$18</c:f>
              <c:numCache>
                <c:formatCode>#,##0.0</c:formatCode>
                <c:ptCount val="4"/>
                <c:pt idx="0">
                  <c:v>2.5257651467832605</c:v>
                </c:pt>
                <c:pt idx="1">
                  <c:v>2.142781372653018</c:v>
                </c:pt>
                <c:pt idx="2">
                  <c:v>4.2909153952843271</c:v>
                </c:pt>
                <c:pt idx="3">
                  <c:v>29.517586660443801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A-4924-9A18-482C9BD5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27"/>
        <c:axId val="1042905688"/>
        <c:axId val="1042903720"/>
      </c:barChart>
      <c:catAx>
        <c:axId val="104290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3720"/>
        <c:crosses val="autoZero"/>
        <c:auto val="1"/>
        <c:lblAlgn val="ctr"/>
        <c:lblOffset val="100"/>
        <c:noMultiLvlLbl val="0"/>
      </c:catAx>
      <c:valAx>
        <c:axId val="1042903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94697871765322E-2"/>
          <c:y val="4.1074247901952216E-2"/>
          <c:w val="0.91980530212823464"/>
          <c:h val="0.83301972722260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Front_Disability!$U$24</c:f>
              <c:strCache>
                <c:ptCount val="1"/>
                <c:pt idx="0">
                  <c:v>Disabled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Front_Disability!$V$24:$W$24</c:f>
              <c:numCache>
                <c:formatCode>#,##0.0</c:formatCode>
                <c:ptCount val="2"/>
                <c:pt idx="0">
                  <c:v>52.911534154535275</c:v>
                </c:pt>
                <c:pt idx="1">
                  <c:v>52.446675031367626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A-4C3B-9B1A-C8B6FC2D8D93}"/>
            </c:ext>
          </c:extLst>
        </c:ser>
        <c:ser>
          <c:idx val="1"/>
          <c:order val="1"/>
          <c:tx>
            <c:strRef>
              <c:f>Front_Disability!$U$25</c:f>
              <c:strCache>
                <c:ptCount val="1"/>
                <c:pt idx="0">
                  <c:v>Not disabled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Front_Disability!$V$25:$W$25</c:f>
              <c:numCache>
                <c:formatCode>#,##0.0</c:formatCode>
                <c:ptCount val="2"/>
                <c:pt idx="0">
                  <c:v>23.548482965444574</c:v>
                </c:pt>
                <c:pt idx="1">
                  <c:v>23.842828077314344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A-4C3B-9B1A-C8B6FC2D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909896"/>
        <c:axId val="322843832"/>
      </c:barChart>
      <c:catAx>
        <c:axId val="66590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843832"/>
        <c:crosses val="autoZero"/>
        <c:auto val="1"/>
        <c:lblAlgn val="ctr"/>
        <c:lblOffset val="100"/>
        <c:noMultiLvlLbl val="0"/>
      </c:catAx>
      <c:valAx>
        <c:axId val="32284383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90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420692607519419E-2"/>
          <c:y val="8.2272473192584513E-3"/>
          <c:w val="0.62074521313446129"/>
          <c:h val="0.11675190506178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28452746112178E-2"/>
          <c:y val="4.218772585447457E-2"/>
          <c:w val="0.91057154725388778"/>
          <c:h val="0.818032432929348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5A5-48CE-B687-1A9FBCC74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Front_Disability!$V$27:$V$28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Front_Disability!$W$27:$W$28</c:f>
              <c:numCache>
                <c:formatCode>#,##0.0</c:formatCode>
                <c:ptCount val="2"/>
                <c:pt idx="0">
                  <c:v>13.315774070822359</c:v>
                </c:pt>
                <c:pt idx="1">
                  <c:v>72.007633687567804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5-48CE-B687-1A9FBCC7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827449005202"/>
          <c:y val="3.6616797900262468E-2"/>
          <c:w val="0.8720172550994798"/>
          <c:h val="0.84206141732283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82-4E94-86D4-0F8EC91779FD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Front_Disability!$V$30:$V$31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Front_Disability!$W$30:$W$31</c:f>
              <c:numCache>
                <c:formatCode>#,##0</c:formatCode>
                <c:ptCount val="2"/>
                <c:pt idx="0">
                  <c:v>331.88920454545456</c:v>
                </c:pt>
                <c:pt idx="1">
                  <c:v>758.28483084758091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2-4E94-86D4-0F8EC917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Data_Disability!$B$5:$B$84" sel="26" val="2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chart" Target="../charts/chart5.xml"/><Relationship Id="rId3" Type="http://schemas.openxmlformats.org/officeDocument/2006/relationships/image" Target="../media/image2.jpeg"/><Relationship Id="rId7" Type="http://schemas.openxmlformats.org/officeDocument/2006/relationships/image" Target="../media/image6.jpg"/><Relationship Id="rId12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11" Type="http://schemas.openxmlformats.org/officeDocument/2006/relationships/chart" Target="../charts/chart3.xml"/><Relationship Id="rId5" Type="http://schemas.openxmlformats.org/officeDocument/2006/relationships/image" Target="../media/image4.jpg"/><Relationship Id="rId10" Type="http://schemas.openxmlformats.org/officeDocument/2006/relationships/chart" Target="../charts/chart2.xml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641349</xdr:colOff>
      <xdr:row>49</xdr:row>
      <xdr:rowOff>10746</xdr:rowOff>
    </xdr:from>
    <xdr:to>
      <xdr:col>15</xdr:col>
      <xdr:colOff>117231</xdr:colOff>
      <xdr:row>61</xdr:row>
      <xdr:rowOff>82549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336550</xdr:rowOff>
        </xdr:from>
        <xdr:to>
          <xdr:col>9</xdr:col>
          <xdr:colOff>584200</xdr:colOff>
          <xdr:row>3</xdr:row>
          <xdr:rowOff>222250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13</xdr:col>
      <xdr:colOff>732692</xdr:colOff>
      <xdr:row>4</xdr:row>
      <xdr:rowOff>63403</xdr:rowOff>
    </xdr:from>
    <xdr:to>
      <xdr:col>15</xdr:col>
      <xdr:colOff>1808</xdr:colOff>
      <xdr:row>10</xdr:row>
      <xdr:rowOff>48846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0154" y="757018"/>
          <a:ext cx="812654" cy="11675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4</xdr:col>
      <xdr:colOff>742462</xdr:colOff>
      <xdr:row>41</xdr:row>
      <xdr:rowOff>9072</xdr:rowOff>
    </xdr:from>
    <xdr:to>
      <xdr:col>6</xdr:col>
      <xdr:colOff>185615</xdr:colOff>
      <xdr:row>49</xdr:row>
      <xdr:rowOff>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176" y="7402286"/>
          <a:ext cx="985296" cy="136978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12</xdr:col>
      <xdr:colOff>224691</xdr:colOff>
      <xdr:row>12</xdr:row>
      <xdr:rowOff>9070</xdr:rowOff>
    </xdr:from>
    <xdr:to>
      <xdr:col>14</xdr:col>
      <xdr:colOff>429845</xdr:colOff>
      <xdr:row>19</xdr:row>
      <xdr:rowOff>9769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2477" y="2222499"/>
          <a:ext cx="1747297" cy="1207199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12</xdr:col>
      <xdr:colOff>234462</xdr:colOff>
      <xdr:row>18</xdr:row>
      <xdr:rowOff>156307</xdr:rowOff>
    </xdr:from>
    <xdr:to>
      <xdr:col>14</xdr:col>
      <xdr:colOff>488463</xdr:colOff>
      <xdr:row>26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0154" y="3438769"/>
          <a:ext cx="1797540" cy="133838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4</xdr:col>
      <xdr:colOff>214921</xdr:colOff>
      <xdr:row>12</xdr:row>
      <xdr:rowOff>108857</xdr:rowOff>
    </xdr:from>
    <xdr:to>
      <xdr:col>6</xdr:col>
      <xdr:colOff>420075</xdr:colOff>
      <xdr:row>19</xdr:row>
      <xdr:rowOff>19538</xdr:rowOff>
    </xdr:to>
    <xdr:pic>
      <xdr:nvPicPr>
        <xdr:cNvPr id="19" name="Picture 18" descr="A picture containing silhouette&#10;&#10;Description automatically generated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35" y="2322286"/>
          <a:ext cx="1747297" cy="111718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397460</xdr:colOff>
      <xdr:row>11</xdr:row>
      <xdr:rowOff>10356</xdr:rowOff>
    </xdr:from>
    <xdr:to>
      <xdr:col>10</xdr:col>
      <xdr:colOff>752230</xdr:colOff>
      <xdr:row>19</xdr:row>
      <xdr:rowOff>29307</xdr:rowOff>
    </xdr:to>
    <xdr:pic>
      <xdr:nvPicPr>
        <xdr:cNvPr id="20" name="Picture 19" descr="A person pushing a person in a wheelchair&#10;&#10;Description automatically generated with low confidenc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83" y="2061894"/>
          <a:ext cx="1898309" cy="142572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120649</xdr:colOff>
      <xdr:row>56</xdr:row>
      <xdr:rowOff>57150</xdr:rowOff>
    </xdr:from>
    <xdr:to>
      <xdr:col>10</xdr:col>
      <xdr:colOff>539749</xdr:colOff>
      <xdr:row>63</xdr:row>
      <xdr:rowOff>158751</xdr:rowOff>
    </xdr:to>
    <xdr:pic>
      <xdr:nvPicPr>
        <xdr:cNvPr id="21" name="Picture 20" descr="Graphical user interface, website&#10;&#10;Description automatically generated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109201"/>
          <a:ext cx="2006600" cy="13017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5</xdr:col>
      <xdr:colOff>29308</xdr:colOff>
      <xdr:row>26</xdr:row>
      <xdr:rowOff>68385</xdr:rowOff>
    </xdr:from>
    <xdr:to>
      <xdr:col>7</xdr:col>
      <xdr:colOff>39077</xdr:colOff>
      <xdr:row>33</xdr:row>
      <xdr:rowOff>156310</xdr:rowOff>
    </xdr:to>
    <xdr:pic>
      <xdr:nvPicPr>
        <xdr:cNvPr id="22" name="Picture 21" descr="Child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/>
        <a:srcRect r="16022"/>
        <a:stretch/>
      </xdr:blipFill>
      <xdr:spPr bwMode="auto">
        <a:xfrm>
          <a:off x="1651000" y="4845539"/>
          <a:ext cx="1553308" cy="1318848"/>
        </a:xfrm>
        <a:prstGeom prst="rect">
          <a:avLst/>
        </a:prstGeom>
        <a:ln>
          <a:noFill/>
        </a:ln>
        <a:effectLst>
          <a:softEdge rad="317500"/>
        </a:effectLst>
      </xdr:spPr>
    </xdr:pic>
    <xdr:clientData/>
  </xdr:twoCellAnchor>
  <xdr:twoCellAnchor>
    <xdr:from>
      <xdr:col>7</xdr:col>
      <xdr:colOff>29308</xdr:colOff>
      <xdr:row>23</xdr:row>
      <xdr:rowOff>163286</xdr:rowOff>
    </xdr:from>
    <xdr:to>
      <xdr:col>11</xdr:col>
      <xdr:colOff>78154</xdr:colOff>
      <xdr:row>33</xdr:row>
      <xdr:rowOff>168517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87923</xdr:colOff>
      <xdr:row>38</xdr:row>
      <xdr:rowOff>87923</xdr:rowOff>
    </xdr:from>
    <xdr:to>
      <xdr:col>12</xdr:col>
      <xdr:colOff>9770</xdr:colOff>
      <xdr:row>48</xdr:row>
      <xdr:rowOff>165098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0</xdr:colOff>
      <xdr:row>34</xdr:row>
      <xdr:rowOff>234462</xdr:rowOff>
    </xdr:from>
    <xdr:to>
      <xdr:col>16</xdr:col>
      <xdr:colOff>185614</xdr:colOff>
      <xdr:row>44</xdr:row>
      <xdr:rowOff>78154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136769</xdr:colOff>
      <xdr:row>54</xdr:row>
      <xdr:rowOff>0</xdr:rowOff>
    </xdr:from>
    <xdr:to>
      <xdr:col>8</xdr:col>
      <xdr:colOff>9071</xdr:colOff>
      <xdr:row>64</xdr:row>
      <xdr:rowOff>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163284</xdr:colOff>
      <xdr:row>2</xdr:row>
      <xdr:rowOff>326572</xdr:rowOff>
    </xdr:from>
    <xdr:to>
      <xdr:col>7</xdr:col>
      <xdr:colOff>18141</xdr:colOff>
      <xdr:row>3</xdr:row>
      <xdr:rowOff>217715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2713" y="435429"/>
          <a:ext cx="2331357" cy="254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/>
            <a:t>Select municipality</a:t>
          </a:r>
          <a:r>
            <a:rPr lang="en-AU" sz="1200" baseline="0"/>
            <a:t> here </a:t>
          </a:r>
          <a:r>
            <a:rPr lang="en-AU" sz="1400" baseline="0">
              <a:latin typeface="Wingdings" panose="05000000000000000000" pitchFamily="2" charset="2"/>
            </a:rPr>
            <a:t>F</a:t>
          </a:r>
          <a:endParaRPr lang="en-AU" sz="1400">
            <a:latin typeface="Wingdings" panose="05000000000000000000" pitchFamily="2" charset="2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120F-0539-4496-B4BB-A9FCA1AC35AD}">
  <dimension ref="A1:AG84"/>
  <sheetViews>
    <sheetView workbookViewId="0">
      <pane xSplit="2" ySplit="4" topLeftCell="R5" activePane="bottomRight" state="frozen"/>
      <selection pane="topRight" activeCell="C1" sqref="C1"/>
      <selection pane="bottomLeft" activeCell="A5" sqref="A5"/>
      <selection pane="bottomRight" activeCell="AH1" sqref="AH1"/>
    </sheetView>
  </sheetViews>
  <sheetFormatPr defaultRowHeight="14.5" x14ac:dyDescent="0.35"/>
  <cols>
    <col min="1" max="1" width="2.08984375" bestFit="1" customWidth="1"/>
    <col min="2" max="2" width="13.26953125" bestFit="1" customWidth="1"/>
    <col min="3" max="3" width="11.6328125" customWidth="1"/>
    <col min="4" max="4" width="11.6328125" style="4" customWidth="1"/>
    <col min="5" max="12" width="11.6328125" customWidth="1"/>
    <col min="21" max="23" width="9.08984375" style="14"/>
    <col min="25" max="25" width="9.08984375" style="14"/>
    <col min="31" max="33" width="8.7265625" style="14"/>
  </cols>
  <sheetData>
    <row r="1" spans="1:33" s="8" customFormat="1" ht="15.5" x14ac:dyDescent="0.35">
      <c r="C1" s="8">
        <v>1</v>
      </c>
      <c r="D1" s="9"/>
      <c r="E1" s="8">
        <v>2</v>
      </c>
      <c r="I1" s="8">
        <v>3</v>
      </c>
      <c r="O1" s="8">
        <v>4</v>
      </c>
      <c r="S1" s="8">
        <v>5</v>
      </c>
      <c r="U1" s="9"/>
      <c r="V1" s="9">
        <v>6</v>
      </c>
      <c r="W1" s="9"/>
      <c r="Y1" s="9">
        <v>7</v>
      </c>
      <c r="AB1" s="8">
        <v>8</v>
      </c>
      <c r="AE1" s="9"/>
      <c r="AF1" s="9"/>
      <c r="AG1" s="9"/>
    </row>
    <row r="2" spans="1:33" x14ac:dyDescent="0.35">
      <c r="I2" s="7" t="s">
        <v>92</v>
      </c>
    </row>
    <row r="3" spans="1:33" s="12" customFormat="1" ht="18.75" customHeight="1" x14ac:dyDescent="0.3">
      <c r="C3" s="13"/>
      <c r="D3" s="13"/>
      <c r="E3" s="45" t="s">
        <v>86</v>
      </c>
      <c r="F3" s="45"/>
      <c r="G3" s="45"/>
      <c r="H3" s="45"/>
      <c r="I3" s="12" t="s">
        <v>87</v>
      </c>
      <c r="K3" s="12" t="s">
        <v>88</v>
      </c>
      <c r="M3" s="12" t="s">
        <v>89</v>
      </c>
      <c r="O3" s="46" t="s">
        <v>94</v>
      </c>
      <c r="P3" s="46"/>
      <c r="Q3" s="46" t="s">
        <v>95</v>
      </c>
      <c r="R3" s="46"/>
      <c r="S3" s="46" t="s">
        <v>96</v>
      </c>
      <c r="T3" s="46"/>
      <c r="U3" s="47" t="s">
        <v>98</v>
      </c>
      <c r="V3" s="47"/>
      <c r="W3" s="47"/>
      <c r="X3" s="47"/>
      <c r="Y3" s="12" t="s">
        <v>99</v>
      </c>
      <c r="AB3" s="12" t="s">
        <v>100</v>
      </c>
      <c r="AE3" s="12" t="s">
        <v>125</v>
      </c>
    </row>
    <row r="4" spans="1:33" s="5" customFormat="1" x14ac:dyDescent="0.35">
      <c r="C4" s="6" t="s">
        <v>80</v>
      </c>
      <c r="D4" s="6" t="s">
        <v>81</v>
      </c>
      <c r="E4" s="6" t="s">
        <v>82</v>
      </c>
      <c r="F4" s="6" t="s">
        <v>83</v>
      </c>
      <c r="G4" s="6" t="s">
        <v>84</v>
      </c>
      <c r="H4" s="6" t="s">
        <v>85</v>
      </c>
      <c r="I4" s="6" t="s">
        <v>90</v>
      </c>
      <c r="J4" s="6" t="s">
        <v>91</v>
      </c>
      <c r="K4" s="6" t="s">
        <v>90</v>
      </c>
      <c r="L4" s="6" t="s">
        <v>91</v>
      </c>
      <c r="M4" s="6" t="s">
        <v>90</v>
      </c>
      <c r="N4" s="6" t="s">
        <v>91</v>
      </c>
      <c r="O4" s="6" t="s">
        <v>90</v>
      </c>
      <c r="P4" s="6" t="s">
        <v>93</v>
      </c>
      <c r="Q4" s="6" t="s">
        <v>90</v>
      </c>
      <c r="R4" s="6" t="s">
        <v>93</v>
      </c>
      <c r="S4" s="6" t="s">
        <v>90</v>
      </c>
      <c r="T4" s="6" t="s">
        <v>93</v>
      </c>
      <c r="U4" s="6" t="s">
        <v>87</v>
      </c>
      <c r="V4" s="6" t="s">
        <v>88</v>
      </c>
      <c r="W4" s="6" t="s">
        <v>89</v>
      </c>
      <c r="X4" s="6" t="s">
        <v>97</v>
      </c>
      <c r="Y4" s="6" t="s">
        <v>90</v>
      </c>
      <c r="Z4" s="6" t="s">
        <v>80</v>
      </c>
      <c r="AA4" s="16"/>
      <c r="AB4" s="17" t="s">
        <v>101</v>
      </c>
      <c r="AC4" s="17" t="s">
        <v>102</v>
      </c>
      <c r="AD4" s="18" t="s">
        <v>89</v>
      </c>
      <c r="AE4" s="6" t="s">
        <v>101</v>
      </c>
      <c r="AF4" s="6" t="s">
        <v>102</v>
      </c>
      <c r="AG4" s="6" t="s">
        <v>89</v>
      </c>
    </row>
    <row r="5" spans="1:33" x14ac:dyDescent="0.35">
      <c r="A5" s="20">
        <v>1</v>
      </c>
      <c r="B5" s="1" t="s">
        <v>0</v>
      </c>
      <c r="C5" s="2">
        <v>5.8509692335052463</v>
      </c>
      <c r="D5" s="4">
        <v>720</v>
      </c>
      <c r="E5" s="2">
        <v>2.7382833070036861</v>
      </c>
      <c r="F5" s="2">
        <v>2.9223744292237441</v>
      </c>
      <c r="G5" s="2">
        <v>2.9733703643195555</v>
      </c>
      <c r="H5" s="2">
        <v>14.062987215466169</v>
      </c>
      <c r="I5" s="2">
        <v>54.081632653061227</v>
      </c>
      <c r="J5" s="2">
        <v>27.812718378756113</v>
      </c>
      <c r="K5" s="2">
        <v>37.804878048780488</v>
      </c>
      <c r="L5" s="2">
        <v>15.509797409498505</v>
      </c>
      <c r="M5" s="2">
        <v>46.276595744680847</v>
      </c>
      <c r="N5" s="2">
        <v>21.519850059635374</v>
      </c>
      <c r="O5" s="10">
        <v>22.340425531914892</v>
      </c>
      <c r="P5" s="10">
        <v>82.949932341001357</v>
      </c>
      <c r="Q5" s="2">
        <v>419.36416184971097</v>
      </c>
      <c r="R5" s="2">
        <v>676.96779964221821</v>
      </c>
      <c r="S5" s="13">
        <v>334.14634146341461</v>
      </c>
      <c r="T5" s="13">
        <v>833.94833948339488</v>
      </c>
      <c r="U5" s="15">
        <v>47</v>
      </c>
      <c r="V5" s="15">
        <v>91</v>
      </c>
      <c r="W5" s="15">
        <v>138</v>
      </c>
      <c r="X5" s="2">
        <v>65.94202898550725</v>
      </c>
      <c r="Y5" s="15">
        <v>13</v>
      </c>
      <c r="Z5" s="2">
        <v>9.8484848484848477</v>
      </c>
      <c r="AA5" s="3" t="s">
        <v>0</v>
      </c>
      <c r="AB5" s="19">
        <v>11.003746795503845</v>
      </c>
      <c r="AC5" s="19">
        <v>15.643413799657861</v>
      </c>
      <c r="AD5" s="19">
        <v>13.38750241826272</v>
      </c>
      <c r="AE5" s="15">
        <v>558</v>
      </c>
      <c r="AF5" s="15">
        <v>823</v>
      </c>
      <c r="AG5" s="15">
        <f>SUM(AE5:AF5)</f>
        <v>1381</v>
      </c>
    </row>
    <row r="6" spans="1:33" x14ac:dyDescent="0.35">
      <c r="A6" s="20">
        <v>2</v>
      </c>
      <c r="B6" s="3" t="s">
        <v>1</v>
      </c>
      <c r="C6" s="2">
        <v>7.4530458113882538</v>
      </c>
      <c r="D6" s="4">
        <v>922</v>
      </c>
      <c r="E6" s="2">
        <v>4.2502951593860683</v>
      </c>
      <c r="F6" s="2">
        <v>4.8371174728529125</v>
      </c>
      <c r="G6" s="2">
        <v>6.036693627934504</v>
      </c>
      <c r="H6" s="2">
        <v>19.090909090909093</v>
      </c>
      <c r="I6" s="2">
        <v>62.251655629139066</v>
      </c>
      <c r="J6" s="2">
        <v>31.503267973856207</v>
      </c>
      <c r="K6" s="2">
        <v>48.571428571428569</v>
      </c>
      <c r="L6" s="2">
        <v>21.008403361344538</v>
      </c>
      <c r="M6" s="2">
        <v>56.206896551724142</v>
      </c>
      <c r="N6" s="2">
        <v>26.127859739149027</v>
      </c>
      <c r="O6" s="11">
        <v>18.275862068965516</v>
      </c>
      <c r="P6" s="11">
        <v>79.479034307496818</v>
      </c>
      <c r="Q6" s="2">
        <v>427.77777777777777</v>
      </c>
      <c r="R6" s="2">
        <v>652.40147783251234</v>
      </c>
      <c r="S6" s="13">
        <v>354.73684210526318</v>
      </c>
      <c r="T6" s="13">
        <v>793.59177215189879</v>
      </c>
      <c r="U6" s="15">
        <v>73</v>
      </c>
      <c r="V6" s="15">
        <v>91</v>
      </c>
      <c r="W6" s="15">
        <v>164</v>
      </c>
      <c r="X6" s="2">
        <v>55.487804878048784</v>
      </c>
      <c r="Y6" s="15">
        <v>28</v>
      </c>
      <c r="Z6" s="2">
        <v>17.5</v>
      </c>
      <c r="AA6" s="3" t="s">
        <v>1</v>
      </c>
      <c r="AB6" s="19">
        <v>11.975483262611975</v>
      </c>
      <c r="AC6" s="19">
        <v>17.939972714870393</v>
      </c>
      <c r="AD6" s="19">
        <v>15.02140955907881</v>
      </c>
      <c r="AE6" s="15">
        <v>508</v>
      </c>
      <c r="AF6" s="15">
        <v>789</v>
      </c>
      <c r="AG6" s="15">
        <f t="shared" ref="AG6:AG69" si="0">SUM(AE6:AF6)</f>
        <v>1297</v>
      </c>
    </row>
    <row r="7" spans="1:33" x14ac:dyDescent="0.35">
      <c r="A7" s="20">
        <v>3</v>
      </c>
      <c r="B7" s="3" t="s">
        <v>2</v>
      </c>
      <c r="C7" s="2">
        <v>6.6034055564341818</v>
      </c>
      <c r="D7" s="4">
        <v>8382</v>
      </c>
      <c r="E7" s="2">
        <v>4.9886397313049491</v>
      </c>
      <c r="F7" s="2">
        <v>4.9872697319155304</v>
      </c>
      <c r="G7" s="2">
        <v>4.8634749149030636</v>
      </c>
      <c r="H7" s="2">
        <v>20.059069652965789</v>
      </c>
      <c r="I7" s="2">
        <v>53.432588916459892</v>
      </c>
      <c r="J7" s="2">
        <v>24.862355164762924</v>
      </c>
      <c r="K7" s="2">
        <v>43.853073463268366</v>
      </c>
      <c r="L7" s="2">
        <v>17.732863356832159</v>
      </c>
      <c r="M7" s="2">
        <v>48.368069209594964</v>
      </c>
      <c r="N7" s="2">
        <v>21.135788916550684</v>
      </c>
      <c r="O7" s="11">
        <v>20.625724217844727</v>
      </c>
      <c r="P7" s="11">
        <v>80.599785093289043</v>
      </c>
      <c r="Q7" s="2">
        <v>439.08371040723983</v>
      </c>
      <c r="R7" s="2">
        <v>684.66522678185743</v>
      </c>
      <c r="S7" s="13">
        <v>374.65986394557825</v>
      </c>
      <c r="T7" s="13">
        <v>892.44110420581012</v>
      </c>
      <c r="U7" s="15">
        <v>586</v>
      </c>
      <c r="V7" s="15">
        <v>1009</v>
      </c>
      <c r="W7" s="15">
        <v>1595</v>
      </c>
      <c r="X7" s="2">
        <v>63.260188087774296</v>
      </c>
      <c r="Y7" s="15">
        <v>225</v>
      </c>
      <c r="Z7" s="2">
        <v>10.964912280701753</v>
      </c>
      <c r="AA7" s="3" t="s">
        <v>2</v>
      </c>
      <c r="AB7" s="19">
        <v>12.074664592650205</v>
      </c>
      <c r="AC7" s="19">
        <v>17.743307808102625</v>
      </c>
      <c r="AD7" s="19">
        <v>15.061106703917037</v>
      </c>
      <c r="AE7" s="15">
        <v>4968</v>
      </c>
      <c r="AF7" s="15">
        <v>8133</v>
      </c>
      <c r="AG7" s="15">
        <f t="shared" si="0"/>
        <v>13101</v>
      </c>
    </row>
    <row r="8" spans="1:33" x14ac:dyDescent="0.35">
      <c r="A8" s="20">
        <v>4</v>
      </c>
      <c r="B8" s="3" t="s">
        <v>3</v>
      </c>
      <c r="C8" s="2">
        <v>5.2660326157634181</v>
      </c>
      <c r="D8" s="4">
        <v>7419</v>
      </c>
      <c r="E8" s="2">
        <v>2.9560733032507596</v>
      </c>
      <c r="F8" s="2">
        <v>3.0039703348565436</v>
      </c>
      <c r="G8" s="2">
        <v>2.9733322906076483</v>
      </c>
      <c r="H8" s="2">
        <v>19.577205882352942</v>
      </c>
      <c r="I8" s="2">
        <v>47.033441208198489</v>
      </c>
      <c r="J8" s="2">
        <v>11.477559253656077</v>
      </c>
      <c r="K8" s="2">
        <v>31.769722814498934</v>
      </c>
      <c r="L8" s="2">
        <v>8.0167851438950297</v>
      </c>
      <c r="M8" s="2">
        <v>39.42153186930905</v>
      </c>
      <c r="N8" s="2">
        <v>9.6869376307128601</v>
      </c>
      <c r="O8" s="11">
        <v>24.223275408109533</v>
      </c>
      <c r="P8" s="11">
        <v>83.595571095571103</v>
      </c>
      <c r="Q8" s="2">
        <v>426.96202531645571</v>
      </c>
      <c r="R8" s="2">
        <v>808.09461235216816</v>
      </c>
      <c r="S8" s="13">
        <v>382.375</v>
      </c>
      <c r="T8" s="13">
        <v>1186.1908296222991</v>
      </c>
      <c r="U8" s="15">
        <v>404</v>
      </c>
      <c r="V8" s="15">
        <v>958</v>
      </c>
      <c r="W8" s="15">
        <v>1362</v>
      </c>
      <c r="X8" s="2">
        <v>70.337738619676955</v>
      </c>
      <c r="Y8" s="15">
        <v>75</v>
      </c>
      <c r="Z8" s="2">
        <v>8.8339222614840995</v>
      </c>
      <c r="AA8" s="3" t="s">
        <v>3</v>
      </c>
      <c r="AB8" s="19">
        <v>12.685506458760084</v>
      </c>
      <c r="AC8" s="19">
        <v>17.552381503113011</v>
      </c>
      <c r="AD8" s="19">
        <v>15.214906035018751</v>
      </c>
      <c r="AE8" s="15">
        <v>6069</v>
      </c>
      <c r="AF8" s="15">
        <v>9106</v>
      </c>
      <c r="AG8" s="15">
        <f t="shared" si="0"/>
        <v>15175</v>
      </c>
    </row>
    <row r="9" spans="1:33" x14ac:dyDescent="0.35">
      <c r="A9" s="20">
        <v>5</v>
      </c>
      <c r="B9" s="3" t="s">
        <v>4</v>
      </c>
      <c r="C9" s="2">
        <v>7.1362341876945496</v>
      </c>
      <c r="D9" s="4">
        <v>2901</v>
      </c>
      <c r="E9" s="2">
        <v>3.6790469516468116</v>
      </c>
      <c r="F9" s="2">
        <v>4.4581841848356651</v>
      </c>
      <c r="G9" s="2">
        <v>4.5754533858355053</v>
      </c>
      <c r="H9" s="2">
        <v>15.409865152590491</v>
      </c>
      <c r="I9" s="2">
        <v>54.755784061696659</v>
      </c>
      <c r="J9" s="2">
        <v>30.971911508824263</v>
      </c>
      <c r="K9" s="2">
        <v>38.942307692307693</v>
      </c>
      <c r="L9" s="2">
        <v>21.323776458729981</v>
      </c>
      <c r="M9" s="2">
        <v>46.558197747183982</v>
      </c>
      <c r="N9" s="2">
        <v>25.905850468390973</v>
      </c>
      <c r="O9" s="11">
        <v>15.886699507389162</v>
      </c>
      <c r="P9" s="11">
        <v>75.62833206397562</v>
      </c>
      <c r="Q9" s="2">
        <v>430.20833333333331</v>
      </c>
      <c r="R9" s="2">
        <v>585.154208050183</v>
      </c>
      <c r="S9" s="13">
        <v>348.62637362637361</v>
      </c>
      <c r="T9" s="13">
        <v>776.96913251729643</v>
      </c>
      <c r="U9" s="15">
        <v>221</v>
      </c>
      <c r="V9" s="15">
        <v>344</v>
      </c>
      <c r="W9" s="15">
        <v>565</v>
      </c>
      <c r="X9" s="2">
        <v>60.884955752212392</v>
      </c>
      <c r="Y9" s="15">
        <v>48</v>
      </c>
      <c r="Z9" s="2">
        <v>10.457516339869281</v>
      </c>
      <c r="AA9" s="3" t="s">
        <v>4</v>
      </c>
      <c r="AB9" s="19">
        <v>13.044331110239311</v>
      </c>
      <c r="AC9" s="19">
        <v>18.449424591156873</v>
      </c>
      <c r="AD9" s="19">
        <v>15.869223514618044</v>
      </c>
      <c r="AE9" s="15">
        <v>1995</v>
      </c>
      <c r="AF9" s="15">
        <v>3046</v>
      </c>
      <c r="AG9" s="15">
        <f t="shared" si="0"/>
        <v>5041</v>
      </c>
    </row>
    <row r="10" spans="1:33" x14ac:dyDescent="0.35">
      <c r="A10" s="20">
        <v>6</v>
      </c>
      <c r="B10" s="3" t="s">
        <v>5</v>
      </c>
      <c r="C10" s="2">
        <v>5.9942593952339633</v>
      </c>
      <c r="D10" s="4">
        <v>3775</v>
      </c>
      <c r="E10" s="2">
        <v>4.5649629340616462</v>
      </c>
      <c r="F10" s="2">
        <v>4.5635263612791706</v>
      </c>
      <c r="G10" s="2">
        <v>4.2024724860545764</v>
      </c>
      <c r="H10" s="2">
        <v>16.493606796533079</v>
      </c>
      <c r="I10" s="2">
        <v>55.620155038759691</v>
      </c>
      <c r="J10" s="2">
        <v>33.489383046313328</v>
      </c>
      <c r="K10" s="2">
        <v>43.95017793594306</v>
      </c>
      <c r="L10" s="2">
        <v>21.036723590751098</v>
      </c>
      <c r="M10" s="2">
        <v>49.724264705882355</v>
      </c>
      <c r="N10" s="2">
        <v>26.95224105760451</v>
      </c>
      <c r="O10" s="11">
        <v>21.454545454545453</v>
      </c>
      <c r="P10" s="11">
        <v>81.140506979871091</v>
      </c>
      <c r="Q10" s="2">
        <v>428.69520897043833</v>
      </c>
      <c r="R10" s="2">
        <v>644.14585191793037</v>
      </c>
      <c r="S10" s="13">
        <v>357.88530465949822</v>
      </c>
      <c r="T10" s="13">
        <v>880.11449231696292</v>
      </c>
      <c r="U10" s="15">
        <v>210</v>
      </c>
      <c r="V10" s="15">
        <v>373</v>
      </c>
      <c r="W10" s="15">
        <v>583</v>
      </c>
      <c r="X10" s="2">
        <v>63.979416809605496</v>
      </c>
      <c r="Y10" s="15">
        <v>72</v>
      </c>
      <c r="Z10" s="2">
        <v>9.9861303744798882</v>
      </c>
      <c r="AA10" s="3" t="s">
        <v>5</v>
      </c>
      <c r="AB10" s="19">
        <v>12.18615751789976</v>
      </c>
      <c r="AC10" s="19">
        <v>18.072554371753107</v>
      </c>
      <c r="AD10" s="19">
        <v>15.241192908516194</v>
      </c>
      <c r="AE10" s="15">
        <v>2553</v>
      </c>
      <c r="AF10" s="15">
        <v>4105</v>
      </c>
      <c r="AG10" s="15">
        <f t="shared" si="0"/>
        <v>6658</v>
      </c>
    </row>
    <row r="11" spans="1:33" x14ac:dyDescent="0.35">
      <c r="A11" s="20">
        <v>7</v>
      </c>
      <c r="B11" s="3" t="s">
        <v>6</v>
      </c>
      <c r="C11" s="2">
        <v>4.6049469038150592</v>
      </c>
      <c r="D11" s="4">
        <v>4734</v>
      </c>
      <c r="E11" s="2">
        <v>1.7464424320827943</v>
      </c>
      <c r="F11" s="2">
        <v>1.9134704936076539</v>
      </c>
      <c r="G11" s="2">
        <v>1.7991501710021764</v>
      </c>
      <c r="H11" s="2">
        <v>16.40429601294689</v>
      </c>
      <c r="I11" s="2">
        <v>34.908136482939632</v>
      </c>
      <c r="J11" s="2">
        <v>6.8563978059527022</v>
      </c>
      <c r="K11" s="2">
        <v>27.682403433476395</v>
      </c>
      <c r="L11" s="2">
        <v>5.1758008258830133</v>
      </c>
      <c r="M11" s="2">
        <v>31.360946745562128</v>
      </c>
      <c r="N11" s="2">
        <v>5.9697380690005932</v>
      </c>
      <c r="O11" s="11">
        <v>23.748544819557626</v>
      </c>
      <c r="P11" s="11">
        <v>82.793740868570936</v>
      </c>
      <c r="Q11" s="2">
        <v>447.12230215827338</v>
      </c>
      <c r="R11" s="2">
        <v>928.0943738656988</v>
      </c>
      <c r="S11" s="13">
        <v>377.22772277227722</v>
      </c>
      <c r="T11" s="13">
        <v>1553.378807106599</v>
      </c>
      <c r="U11" s="15">
        <v>277</v>
      </c>
      <c r="V11" s="15">
        <v>766</v>
      </c>
      <c r="W11" s="15">
        <v>1043</v>
      </c>
      <c r="X11" s="2">
        <v>73.441994247363368</v>
      </c>
      <c r="Y11" s="15">
        <v>12</v>
      </c>
      <c r="Z11" s="2">
        <v>4.7619047619047619</v>
      </c>
      <c r="AA11" s="3" t="s">
        <v>6</v>
      </c>
      <c r="AB11" s="19">
        <v>12.713723210274569</v>
      </c>
      <c r="AC11" s="19">
        <v>17.310829019218495</v>
      </c>
      <c r="AD11" s="19">
        <v>15.141798400479109</v>
      </c>
      <c r="AE11" s="15">
        <v>4811</v>
      </c>
      <c r="AF11" s="15">
        <v>7323</v>
      </c>
      <c r="AG11" s="15">
        <f t="shared" si="0"/>
        <v>12134</v>
      </c>
    </row>
    <row r="12" spans="1:33" x14ac:dyDescent="0.35">
      <c r="A12" s="20">
        <v>8</v>
      </c>
      <c r="B12" s="3" t="s">
        <v>7</v>
      </c>
      <c r="C12" s="2">
        <v>7.4871388998812822</v>
      </c>
      <c r="D12" s="4">
        <v>1136</v>
      </c>
      <c r="E12" s="2">
        <v>4.5748116254036599</v>
      </c>
      <c r="F12" s="2">
        <v>5.0695012264922328</v>
      </c>
      <c r="G12" s="2">
        <v>5.2430278884462149</v>
      </c>
      <c r="H12" s="2">
        <v>16.524144869215291</v>
      </c>
      <c r="I12" s="2">
        <v>62.93706293706294</v>
      </c>
      <c r="J12" s="2">
        <v>31.685312161674485</v>
      </c>
      <c r="K12" s="2">
        <v>48.255813953488378</v>
      </c>
      <c r="L12" s="2">
        <v>22.105608396195475</v>
      </c>
      <c r="M12" s="2">
        <v>53.164556962025308</v>
      </c>
      <c r="N12" s="2">
        <v>26.601408208827067</v>
      </c>
      <c r="O12" s="11">
        <v>20.923076923076923</v>
      </c>
      <c r="P12" s="11">
        <v>78.977755136695535</v>
      </c>
      <c r="Q12" s="2">
        <v>424.17582417582418</v>
      </c>
      <c r="R12" s="2">
        <v>613.90625</v>
      </c>
      <c r="S12" s="13">
        <v>359.52380952380952</v>
      </c>
      <c r="T12" s="13">
        <v>796.30136986301363</v>
      </c>
      <c r="U12" s="15">
        <v>82</v>
      </c>
      <c r="V12" s="15">
        <v>122</v>
      </c>
      <c r="W12" s="15">
        <v>204</v>
      </c>
      <c r="X12" s="2">
        <v>59.803921568627452</v>
      </c>
      <c r="Y12" s="15">
        <v>30</v>
      </c>
      <c r="Z12" s="2">
        <v>11.194029850746269</v>
      </c>
      <c r="AA12" s="3" t="s">
        <v>7</v>
      </c>
      <c r="AB12" s="19">
        <v>13.30637750413527</v>
      </c>
      <c r="AC12" s="19">
        <v>18.776622934060317</v>
      </c>
      <c r="AD12" s="19">
        <v>16.119904500840036</v>
      </c>
      <c r="AE12" s="15">
        <v>724</v>
      </c>
      <c r="AF12" s="15">
        <v>1102</v>
      </c>
      <c r="AG12" s="15">
        <f t="shared" si="0"/>
        <v>1826</v>
      </c>
    </row>
    <row r="13" spans="1:33" x14ac:dyDescent="0.35">
      <c r="A13" s="20">
        <v>9</v>
      </c>
      <c r="B13" s="3" t="s">
        <v>8</v>
      </c>
      <c r="C13" s="2">
        <v>4.0432083186108727</v>
      </c>
      <c r="D13" s="4">
        <v>7516</v>
      </c>
      <c r="E13" s="2">
        <v>1.9686698073461257</v>
      </c>
      <c r="F13" s="2">
        <v>1.529961750956226</v>
      </c>
      <c r="G13" s="2">
        <v>1.6675483312493991</v>
      </c>
      <c r="H13" s="2">
        <v>17.820673745632188</v>
      </c>
      <c r="I13" s="2">
        <v>33.830845771144283</v>
      </c>
      <c r="J13" s="2">
        <v>4.4451923574794181</v>
      </c>
      <c r="K13" s="2">
        <v>21.974965229485395</v>
      </c>
      <c r="L13" s="2">
        <v>3.403361344537815</v>
      </c>
      <c r="M13" s="2">
        <v>27.279577995478522</v>
      </c>
      <c r="N13" s="2">
        <v>3.9020977304250701</v>
      </c>
      <c r="O13" s="11">
        <v>30.713245997088791</v>
      </c>
      <c r="P13" s="11">
        <v>82.151793160967472</v>
      </c>
      <c r="Q13" s="2">
        <v>459.1338582677165</v>
      </c>
      <c r="R13" s="2">
        <v>953.20414005725615</v>
      </c>
      <c r="S13" s="13">
        <v>427.35849056603774</v>
      </c>
      <c r="T13" s="13">
        <v>1437.2840483731645</v>
      </c>
      <c r="U13" s="15">
        <v>374</v>
      </c>
      <c r="V13" s="15">
        <v>1112</v>
      </c>
      <c r="W13" s="15">
        <v>1486</v>
      </c>
      <c r="X13" s="2">
        <v>74.831763122476445</v>
      </c>
      <c r="Y13" s="15">
        <v>18</v>
      </c>
      <c r="Z13" s="2">
        <v>4.1474654377880187</v>
      </c>
      <c r="AA13" s="3" t="s">
        <v>8</v>
      </c>
      <c r="AB13" s="19">
        <v>12.589664991364153</v>
      </c>
      <c r="AC13" s="19">
        <v>16.926347590142381</v>
      </c>
      <c r="AD13" s="19">
        <v>14.877914042647223</v>
      </c>
      <c r="AE13" s="15">
        <v>8091</v>
      </c>
      <c r="AF13" s="15">
        <v>12102</v>
      </c>
      <c r="AG13" s="15">
        <f t="shared" si="0"/>
        <v>20193</v>
      </c>
    </row>
    <row r="14" spans="1:33" x14ac:dyDescent="0.35">
      <c r="A14" s="20">
        <v>10</v>
      </c>
      <c r="B14" s="3" t="s">
        <v>9</v>
      </c>
      <c r="C14" s="2">
        <v>6.8904369154619127</v>
      </c>
      <c r="D14" s="4">
        <v>14975</v>
      </c>
      <c r="E14" s="2">
        <v>3.7171147498958566</v>
      </c>
      <c r="F14" s="2">
        <v>2.783473670433227</v>
      </c>
      <c r="G14" s="2">
        <v>4.2997455106650451</v>
      </c>
      <c r="H14" s="2">
        <v>30.059354146406896</v>
      </c>
      <c r="I14" s="2">
        <v>49.665121071612575</v>
      </c>
      <c r="J14" s="2">
        <v>22.136876041283511</v>
      </c>
      <c r="K14" s="2">
        <v>46.948998178506372</v>
      </c>
      <c r="L14" s="2">
        <v>21.284367975099432</v>
      </c>
      <c r="M14" s="2">
        <v>48.200917652740884</v>
      </c>
      <c r="N14" s="2">
        <v>21.709651257096514</v>
      </c>
      <c r="O14" s="11">
        <v>15.571017274472169</v>
      </c>
      <c r="P14" s="11">
        <v>72.048584915827817</v>
      </c>
      <c r="Q14" s="2">
        <v>380.26943586865002</v>
      </c>
      <c r="R14" s="2">
        <v>532.19537815126046</v>
      </c>
      <c r="S14" s="13">
        <v>328.65384615384613</v>
      </c>
      <c r="T14" s="13">
        <v>787.38654564869194</v>
      </c>
      <c r="U14" s="15">
        <v>652</v>
      </c>
      <c r="V14" s="15">
        <v>1476</v>
      </c>
      <c r="W14" s="15">
        <v>2128</v>
      </c>
      <c r="X14" s="2">
        <v>69.360902255639104</v>
      </c>
      <c r="Y14" s="15">
        <v>104</v>
      </c>
      <c r="Z14" s="2">
        <v>12.425328554360812</v>
      </c>
      <c r="AA14" s="3" t="s">
        <v>9</v>
      </c>
      <c r="AB14" s="19">
        <v>10.788776411440995</v>
      </c>
      <c r="AC14" s="19">
        <v>15.640157774105859</v>
      </c>
      <c r="AD14" s="19">
        <v>13.238202882170105</v>
      </c>
      <c r="AE14" s="15">
        <v>7940</v>
      </c>
      <c r="AF14" s="15">
        <v>11737</v>
      </c>
      <c r="AG14" s="15">
        <f t="shared" si="0"/>
        <v>19677</v>
      </c>
    </row>
    <row r="15" spans="1:33" x14ac:dyDescent="0.35">
      <c r="A15" s="20">
        <v>11</v>
      </c>
      <c r="B15" s="3" t="s">
        <v>10</v>
      </c>
      <c r="C15" s="2">
        <v>8.141813646891146</v>
      </c>
      <c r="D15" s="4">
        <v>517</v>
      </c>
      <c r="E15" s="2">
        <v>3.6823935558112773</v>
      </c>
      <c r="F15" s="2">
        <v>4.2718446601941746</v>
      </c>
      <c r="G15" s="2">
        <v>5.6247640619101551</v>
      </c>
      <c r="H15" s="2">
        <v>19.113054341036854</v>
      </c>
      <c r="I15" s="2">
        <v>66.17647058823529</v>
      </c>
      <c r="J15" s="2">
        <v>34.334415584415581</v>
      </c>
      <c r="K15" s="2">
        <v>57.894736842105267</v>
      </c>
      <c r="L15" s="2">
        <v>20.049099836333877</v>
      </c>
      <c r="M15" s="2">
        <v>60.416666666666664</v>
      </c>
      <c r="N15" s="2">
        <v>27.124183006535947</v>
      </c>
      <c r="O15" s="11">
        <v>10.56338028169014</v>
      </c>
      <c r="P15" s="11">
        <v>78.940986257073561</v>
      </c>
      <c r="Q15" s="2">
        <v>424.61538461538464</v>
      </c>
      <c r="R15" s="2">
        <v>576.92307692307691</v>
      </c>
      <c r="S15" s="13">
        <v>315.68627450980392</v>
      </c>
      <c r="T15" s="13">
        <v>752.67241379310349</v>
      </c>
      <c r="U15" s="15">
        <v>32</v>
      </c>
      <c r="V15" s="15">
        <v>69</v>
      </c>
      <c r="W15" s="15">
        <v>101</v>
      </c>
      <c r="X15" s="2">
        <v>68.316831683168317</v>
      </c>
      <c r="Y15" s="15">
        <v>11</v>
      </c>
      <c r="Z15" s="2">
        <v>11.702127659574469</v>
      </c>
      <c r="AA15" s="3" t="s">
        <v>10</v>
      </c>
      <c r="AB15" s="19">
        <v>14.351081530782031</v>
      </c>
      <c r="AC15" s="19">
        <v>20.315236427320489</v>
      </c>
      <c r="AD15" s="19">
        <v>17.247275058773244</v>
      </c>
      <c r="AE15" s="15">
        <v>345</v>
      </c>
      <c r="AF15" s="15">
        <v>464</v>
      </c>
      <c r="AG15" s="15">
        <f t="shared" si="0"/>
        <v>809</v>
      </c>
    </row>
    <row r="16" spans="1:33" x14ac:dyDescent="0.35">
      <c r="A16" s="20">
        <v>12</v>
      </c>
      <c r="B16" s="3" t="s">
        <v>11</v>
      </c>
      <c r="C16" s="2">
        <v>6.9235966277942591</v>
      </c>
      <c r="D16" s="4">
        <v>2864</v>
      </c>
      <c r="E16" s="2">
        <v>4.6936114732724903</v>
      </c>
      <c r="F16" s="2">
        <v>4.6105756707475898</v>
      </c>
      <c r="G16" s="2">
        <v>4.8020463926515902</v>
      </c>
      <c r="H16" s="2">
        <v>18.039482641252551</v>
      </c>
      <c r="I16" s="2">
        <v>64.010282776349612</v>
      </c>
      <c r="J16" s="2">
        <v>39.21997683099498</v>
      </c>
      <c r="K16" s="2">
        <v>48.379052369077307</v>
      </c>
      <c r="L16" s="2">
        <v>24.970145689037494</v>
      </c>
      <c r="M16" s="2">
        <v>55.766793409378955</v>
      </c>
      <c r="N16" s="2">
        <v>31.828036920027259</v>
      </c>
      <c r="O16" s="11">
        <v>18.610421836228287</v>
      </c>
      <c r="P16" s="11">
        <v>80.951502858196562</v>
      </c>
      <c r="Q16" s="2">
        <v>424.78873239436621</v>
      </c>
      <c r="R16" s="2">
        <v>623.45176010430248</v>
      </c>
      <c r="S16" s="13">
        <v>342.22797927461141</v>
      </c>
      <c r="T16" s="13">
        <v>802.08877284595303</v>
      </c>
      <c r="U16" s="15">
        <v>227</v>
      </c>
      <c r="V16" s="15">
        <v>299</v>
      </c>
      <c r="W16" s="15">
        <v>526</v>
      </c>
      <c r="X16" s="2">
        <v>56.844106463878333</v>
      </c>
      <c r="Y16" s="15">
        <v>118</v>
      </c>
      <c r="Z16" s="2">
        <v>10.359964881474978</v>
      </c>
      <c r="AA16" s="3" t="s">
        <v>11</v>
      </c>
      <c r="AB16" s="19">
        <v>12.256228745922687</v>
      </c>
      <c r="AC16" s="19">
        <v>18.215045188729398</v>
      </c>
      <c r="AD16" s="19">
        <v>15.305741350626423</v>
      </c>
      <c r="AE16" s="15">
        <v>1766</v>
      </c>
      <c r="AF16" s="15">
        <v>2741</v>
      </c>
      <c r="AG16" s="15">
        <f t="shared" si="0"/>
        <v>4507</v>
      </c>
    </row>
    <row r="17" spans="1:33" x14ac:dyDescent="0.35">
      <c r="A17" s="20">
        <v>13</v>
      </c>
      <c r="B17" s="3" t="s">
        <v>12</v>
      </c>
      <c r="C17" s="2">
        <v>4.4730642018938882</v>
      </c>
      <c r="D17" s="4">
        <v>5730</v>
      </c>
      <c r="E17" s="2">
        <v>4.2420412354846349</v>
      </c>
      <c r="F17" s="2">
        <v>3.2756716967243285</v>
      </c>
      <c r="G17" s="2">
        <v>2.8723278211269276</v>
      </c>
      <c r="H17" s="2">
        <v>17.953116066323613</v>
      </c>
      <c r="I17" s="2">
        <v>50.985915492957744</v>
      </c>
      <c r="J17" s="2">
        <v>27.467377982841899</v>
      </c>
      <c r="K17" s="2">
        <v>38.225976768743401</v>
      </c>
      <c r="L17" s="2">
        <v>18.375453736045479</v>
      </c>
      <c r="M17" s="2">
        <v>43.833131801692865</v>
      </c>
      <c r="N17" s="2">
        <v>22.808680994521701</v>
      </c>
      <c r="O17" s="11">
        <v>25.611940298507463</v>
      </c>
      <c r="P17" s="11">
        <v>82.783523225241012</v>
      </c>
      <c r="Q17" s="2">
        <v>412.60869565217394</v>
      </c>
      <c r="R17" s="2">
        <v>685.35688005886686</v>
      </c>
      <c r="S17" s="13">
        <v>378.41614906832297</v>
      </c>
      <c r="T17" s="13">
        <v>924.08812729498163</v>
      </c>
      <c r="U17" s="15">
        <v>220</v>
      </c>
      <c r="V17" s="15">
        <v>436</v>
      </c>
      <c r="W17" s="15">
        <v>656</v>
      </c>
      <c r="X17" s="2">
        <v>66.463414634146346</v>
      </c>
      <c r="Y17" s="15">
        <v>95</v>
      </c>
      <c r="Z17" s="2">
        <v>8.4821428571428577</v>
      </c>
      <c r="AA17" s="3" t="s">
        <v>12</v>
      </c>
      <c r="AB17" s="19">
        <v>10.301567577900975</v>
      </c>
      <c r="AC17" s="19">
        <v>15.969150504706816</v>
      </c>
      <c r="AD17" s="19">
        <v>13.215341292559751</v>
      </c>
      <c r="AE17" s="15">
        <v>4311</v>
      </c>
      <c r="AF17" s="15">
        <v>7040</v>
      </c>
      <c r="AG17" s="15">
        <f t="shared" si="0"/>
        <v>11351</v>
      </c>
    </row>
    <row r="18" spans="1:33" x14ac:dyDescent="0.35">
      <c r="A18" s="20">
        <v>14</v>
      </c>
      <c r="B18" s="3" t="s">
        <v>13</v>
      </c>
      <c r="C18" s="2">
        <v>5.0089242711845197</v>
      </c>
      <c r="D18" s="4">
        <v>18994</v>
      </c>
      <c r="E18" s="2">
        <v>3.2050955414012741</v>
      </c>
      <c r="F18" s="2">
        <v>3.0379634557388684</v>
      </c>
      <c r="G18" s="2">
        <v>3.4470139333631127</v>
      </c>
      <c r="H18" s="2">
        <v>23.158734379154481</v>
      </c>
      <c r="I18" s="2">
        <v>47.374024130589071</v>
      </c>
      <c r="J18" s="2">
        <v>23.019975965353829</v>
      </c>
      <c r="K18" s="2">
        <v>44.43485763589301</v>
      </c>
      <c r="L18" s="2">
        <v>18.423717684765794</v>
      </c>
      <c r="M18" s="2">
        <v>45.790978398983484</v>
      </c>
      <c r="N18" s="2">
        <v>20.70100359993036</v>
      </c>
      <c r="O18" s="11">
        <v>19.092627599243855</v>
      </c>
      <c r="P18" s="11">
        <v>79.161524134371561</v>
      </c>
      <c r="Q18" s="2">
        <v>391.45541306292876</v>
      </c>
      <c r="R18" s="2">
        <v>647.84810126582283</v>
      </c>
      <c r="S18" s="13">
        <v>349.95475113122171</v>
      </c>
      <c r="T18" s="13">
        <v>885.70714642678661</v>
      </c>
      <c r="U18" s="15">
        <v>621</v>
      </c>
      <c r="V18" s="15">
        <v>1233</v>
      </c>
      <c r="W18" s="15">
        <v>1854</v>
      </c>
      <c r="X18" s="2">
        <v>66.504854368932044</v>
      </c>
      <c r="Y18" s="15">
        <v>255</v>
      </c>
      <c r="Z18" s="2">
        <v>10.981912144702841</v>
      </c>
      <c r="AA18" s="3" t="s">
        <v>13</v>
      </c>
      <c r="AB18" s="19">
        <v>9.9939010444461385</v>
      </c>
      <c r="AC18" s="19">
        <v>14.682522041935245</v>
      </c>
      <c r="AD18" s="19">
        <v>12.37187002134247</v>
      </c>
      <c r="AE18" s="15">
        <v>13109</v>
      </c>
      <c r="AF18" s="15">
        <v>19817</v>
      </c>
      <c r="AG18" s="15">
        <f t="shared" si="0"/>
        <v>32926</v>
      </c>
    </row>
    <row r="19" spans="1:33" x14ac:dyDescent="0.35">
      <c r="A19" s="20">
        <v>15</v>
      </c>
      <c r="B19" s="3" t="s">
        <v>14</v>
      </c>
      <c r="C19" s="2">
        <v>9.6091610654717456</v>
      </c>
      <c r="D19" s="4">
        <v>1396</v>
      </c>
      <c r="E19" s="2">
        <v>6.3782584581253463</v>
      </c>
      <c r="F19" s="2">
        <v>7.3848827106863597</v>
      </c>
      <c r="G19" s="2">
        <v>8.1124355096957839</v>
      </c>
      <c r="H19" s="2">
        <v>19.131545338441892</v>
      </c>
      <c r="I19" s="2">
        <v>58.333333333333336</v>
      </c>
      <c r="J19" s="2">
        <v>43.287897562990501</v>
      </c>
      <c r="K19" s="2">
        <v>47.368421052631575</v>
      </c>
      <c r="L19" s="2">
        <v>30.052790346907994</v>
      </c>
      <c r="M19" s="2">
        <v>52.262443438914033</v>
      </c>
      <c r="N19" s="2">
        <v>36.315270935960591</v>
      </c>
      <c r="O19" s="11">
        <v>13.348416289592761</v>
      </c>
      <c r="P19" s="11">
        <v>69.405320813771525</v>
      </c>
      <c r="Q19" s="2">
        <v>422.6817042606516</v>
      </c>
      <c r="R19" s="2">
        <v>518.6837455830389</v>
      </c>
      <c r="S19" s="13">
        <v>338.79310344827587</v>
      </c>
      <c r="T19" s="13">
        <v>670.39473684210532</v>
      </c>
      <c r="U19" s="15">
        <v>114</v>
      </c>
      <c r="V19" s="15">
        <v>137</v>
      </c>
      <c r="W19" s="15">
        <v>251</v>
      </c>
      <c r="X19" s="2">
        <v>54.581673306772906</v>
      </c>
      <c r="Y19" s="15">
        <v>47</v>
      </c>
      <c r="Z19" s="2">
        <v>15.511551155115511</v>
      </c>
      <c r="AA19" s="3" t="s">
        <v>14</v>
      </c>
      <c r="AB19" s="19">
        <v>14.12109375</v>
      </c>
      <c r="AC19" s="19">
        <v>18.414227491663578</v>
      </c>
      <c r="AD19" s="19">
        <v>16.324200913242009</v>
      </c>
      <c r="AE19" s="15">
        <v>723</v>
      </c>
      <c r="AF19" s="15">
        <v>994</v>
      </c>
      <c r="AG19" s="15">
        <f t="shared" si="0"/>
        <v>1717</v>
      </c>
    </row>
    <row r="20" spans="1:33" x14ac:dyDescent="0.35">
      <c r="A20" s="20">
        <v>16</v>
      </c>
      <c r="B20" s="3" t="s">
        <v>15</v>
      </c>
      <c r="C20" s="2">
        <v>6.8569958847736627</v>
      </c>
      <c r="D20" s="4">
        <v>1531</v>
      </c>
      <c r="E20" s="2">
        <v>3.8617886178861789</v>
      </c>
      <c r="F20" s="2">
        <v>3.1865042174320526</v>
      </c>
      <c r="G20" s="2">
        <v>4.799225931301403</v>
      </c>
      <c r="H20" s="2">
        <v>16.743348669733944</v>
      </c>
      <c r="I20" s="2">
        <v>60.743801652892557</v>
      </c>
      <c r="J20" s="2">
        <v>33.610475992517145</v>
      </c>
      <c r="K20" s="2">
        <v>46.781115879828327</v>
      </c>
      <c r="L20" s="2">
        <v>20.198742648549988</v>
      </c>
      <c r="M20" s="2">
        <v>54.469854469854475</v>
      </c>
      <c r="N20" s="2">
        <v>26.754340902085687</v>
      </c>
      <c r="O20" s="11">
        <v>21.030927835051546</v>
      </c>
      <c r="P20" s="11">
        <v>81.692009388713132</v>
      </c>
      <c r="Q20" s="2">
        <v>423.33333333333331</v>
      </c>
      <c r="R20" s="2">
        <v>644.94949494949492</v>
      </c>
      <c r="S20" s="13">
        <v>343.70078740157481</v>
      </c>
      <c r="T20" s="13">
        <v>801.66346769033908</v>
      </c>
      <c r="U20" s="15">
        <v>125</v>
      </c>
      <c r="V20" s="15">
        <v>209</v>
      </c>
      <c r="W20" s="15">
        <v>334</v>
      </c>
      <c r="X20" s="2">
        <v>62.574850299401199</v>
      </c>
      <c r="Y20" s="15">
        <v>22</v>
      </c>
      <c r="Z20" s="2">
        <v>7.4829931972789119</v>
      </c>
      <c r="AA20" s="3" t="s">
        <v>15</v>
      </c>
      <c r="AB20" s="19">
        <v>12.483972490966314</v>
      </c>
      <c r="AC20" s="19">
        <v>17.937578598376586</v>
      </c>
      <c r="AD20" s="19">
        <v>15.237215745122937</v>
      </c>
      <c r="AE20" s="15">
        <v>1071</v>
      </c>
      <c r="AF20" s="15">
        <v>1569</v>
      </c>
      <c r="AG20" s="15">
        <f t="shared" si="0"/>
        <v>2640</v>
      </c>
    </row>
    <row r="21" spans="1:33" x14ac:dyDescent="0.35">
      <c r="A21" s="20">
        <v>17</v>
      </c>
      <c r="B21" s="3" t="s">
        <v>16</v>
      </c>
      <c r="C21" s="2">
        <v>6.2491500067999457</v>
      </c>
      <c r="D21" s="4">
        <v>1110</v>
      </c>
      <c r="E21" s="2">
        <v>3.9247096515818978</v>
      </c>
      <c r="F21" s="2">
        <v>3.5294117647058822</v>
      </c>
      <c r="G21" s="2">
        <v>4.772444321482916</v>
      </c>
      <c r="H21" s="2">
        <v>16.17409994626545</v>
      </c>
      <c r="I21" s="2">
        <v>57.485029940119759</v>
      </c>
      <c r="J21" s="2">
        <v>35.040431266846362</v>
      </c>
      <c r="K21" s="2">
        <v>45.180722891566269</v>
      </c>
      <c r="L21" s="2">
        <v>20.122306348281889</v>
      </c>
      <c r="M21" s="2">
        <v>51.044776119402989</v>
      </c>
      <c r="N21" s="2">
        <v>27.476745902849547</v>
      </c>
      <c r="O21" s="11">
        <v>16.071428571428573</v>
      </c>
      <c r="P21" s="11">
        <v>81.907269270147722</v>
      </c>
      <c r="Q21" s="2">
        <v>430.15873015873018</v>
      </c>
      <c r="R21" s="2">
        <v>620.93596059113304</v>
      </c>
      <c r="S21" s="13">
        <v>333.69565217391306</v>
      </c>
      <c r="T21" s="13">
        <v>801.58227848101262</v>
      </c>
      <c r="U21" s="15">
        <v>83</v>
      </c>
      <c r="V21" s="15">
        <v>130</v>
      </c>
      <c r="W21" s="15">
        <v>213</v>
      </c>
      <c r="X21" s="2">
        <v>61.032863849765263</v>
      </c>
      <c r="Y21" s="15">
        <v>16</v>
      </c>
      <c r="Z21" s="2">
        <v>8.0402010050251249</v>
      </c>
      <c r="AA21" s="3" t="s">
        <v>16</v>
      </c>
      <c r="AB21" s="19">
        <v>11.744527932048349</v>
      </c>
      <c r="AC21" s="19">
        <v>18.293869607525139</v>
      </c>
      <c r="AD21" s="19">
        <v>15.005289283098705</v>
      </c>
      <c r="AE21" s="15">
        <v>719</v>
      </c>
      <c r="AF21" s="15">
        <v>1128</v>
      </c>
      <c r="AG21" s="15">
        <f t="shared" si="0"/>
        <v>1847</v>
      </c>
    </row>
    <row r="22" spans="1:33" x14ac:dyDescent="0.35">
      <c r="A22" s="20">
        <v>18</v>
      </c>
      <c r="B22" s="3" t="s">
        <v>17</v>
      </c>
      <c r="C22" s="2">
        <v>6.4534165146253901</v>
      </c>
      <c r="D22" s="4">
        <v>9855</v>
      </c>
      <c r="E22" s="2">
        <v>2.8590084417704396</v>
      </c>
      <c r="F22" s="2">
        <v>2.6274713839750259</v>
      </c>
      <c r="G22" s="2">
        <v>3.0674628563304185</v>
      </c>
      <c r="H22" s="2">
        <v>30.269275474622237</v>
      </c>
      <c r="I22" s="2">
        <v>42.142230026338893</v>
      </c>
      <c r="J22" s="2">
        <v>10.448441854573092</v>
      </c>
      <c r="K22" s="2">
        <v>34.582132564841501</v>
      </c>
      <c r="L22" s="2">
        <v>7.9908019545846507</v>
      </c>
      <c r="M22" s="2">
        <v>37.931034482758619</v>
      </c>
      <c r="N22" s="2">
        <v>9.1828065552778373</v>
      </c>
      <c r="O22" s="11">
        <v>22.314049586776861</v>
      </c>
      <c r="P22" s="11">
        <v>82.079632427916806</v>
      </c>
      <c r="Q22" s="2">
        <v>406.49694501018331</v>
      </c>
      <c r="R22" s="2">
        <v>859.16447944006995</v>
      </c>
      <c r="S22" s="13">
        <v>357.0488721804511</v>
      </c>
      <c r="T22" s="13">
        <v>1058.5083250497019</v>
      </c>
      <c r="U22" s="15">
        <v>716</v>
      </c>
      <c r="V22" s="15">
        <v>1622</v>
      </c>
      <c r="W22" s="15">
        <v>2338</v>
      </c>
      <c r="X22" s="2">
        <v>69.375534644995724</v>
      </c>
      <c r="Y22" s="15">
        <v>131</v>
      </c>
      <c r="Z22" s="2">
        <v>9.3371347113328582</v>
      </c>
      <c r="AA22" s="3" t="s">
        <v>17</v>
      </c>
      <c r="AB22" s="19">
        <v>11.464756747314176</v>
      </c>
      <c r="AC22" s="19">
        <v>15.877742189889105</v>
      </c>
      <c r="AD22" s="19">
        <v>13.759047044632085</v>
      </c>
      <c r="AE22" s="15">
        <v>6563</v>
      </c>
      <c r="AF22" s="15">
        <v>9865</v>
      </c>
      <c r="AG22" s="15">
        <f t="shared" si="0"/>
        <v>16428</v>
      </c>
    </row>
    <row r="23" spans="1:33" x14ac:dyDescent="0.35">
      <c r="A23" s="20">
        <v>19</v>
      </c>
      <c r="B23" s="3" t="s">
        <v>18</v>
      </c>
      <c r="C23" s="2">
        <v>7.4791294342301766</v>
      </c>
      <c r="D23" s="4">
        <v>3755</v>
      </c>
      <c r="E23" s="2">
        <v>4.8681845416417016</v>
      </c>
      <c r="F23" s="2">
        <v>5.4082436334996062</v>
      </c>
      <c r="G23" s="2">
        <v>5.2918553137627189</v>
      </c>
      <c r="H23" s="2">
        <v>15.389036568719018</v>
      </c>
      <c r="I23" s="2">
        <v>57.914338919925513</v>
      </c>
      <c r="J23" s="2">
        <v>37.557166759620749</v>
      </c>
      <c r="K23" s="2">
        <v>48.554913294797686</v>
      </c>
      <c r="L23" s="2">
        <v>25.242430239461704</v>
      </c>
      <c r="M23" s="2">
        <v>53.39622641509434</v>
      </c>
      <c r="N23" s="2">
        <v>31.02652825836217</v>
      </c>
      <c r="O23" s="11">
        <v>15.420560747663551</v>
      </c>
      <c r="P23" s="11">
        <v>75.491059860067381</v>
      </c>
      <c r="Q23" s="2">
        <v>421.02689486552566</v>
      </c>
      <c r="R23" s="2">
        <v>576.92039106145251</v>
      </c>
      <c r="S23" s="13">
        <v>340.48507462686564</v>
      </c>
      <c r="T23" s="13">
        <v>743.13511149978137</v>
      </c>
      <c r="U23" s="15">
        <v>301</v>
      </c>
      <c r="V23" s="15">
        <v>396</v>
      </c>
      <c r="W23" s="15">
        <v>697</v>
      </c>
      <c r="X23" s="2">
        <v>56.814921090387372</v>
      </c>
      <c r="Y23" s="15">
        <v>187</v>
      </c>
      <c r="Z23" s="2">
        <v>11.600496277915633</v>
      </c>
      <c r="AA23" s="3" t="s">
        <v>18</v>
      </c>
      <c r="AB23" s="19">
        <v>13.156037991858888</v>
      </c>
      <c r="AC23" s="19">
        <v>18.723822327938365</v>
      </c>
      <c r="AD23" s="19">
        <v>15.995762711864407</v>
      </c>
      <c r="AE23" s="15">
        <v>2424</v>
      </c>
      <c r="AF23" s="15">
        <v>3621</v>
      </c>
      <c r="AG23" s="15">
        <f t="shared" si="0"/>
        <v>6045</v>
      </c>
    </row>
    <row r="24" spans="1:33" x14ac:dyDescent="0.35">
      <c r="A24" s="20">
        <v>20</v>
      </c>
      <c r="B24" s="3" t="s">
        <v>19</v>
      </c>
      <c r="C24" s="2">
        <v>5.8246754286263149</v>
      </c>
      <c r="D24" s="4">
        <v>9014</v>
      </c>
      <c r="E24" s="2">
        <v>4.9991818033055146</v>
      </c>
      <c r="F24" s="2">
        <v>4.40797504407975</v>
      </c>
      <c r="G24" s="2">
        <v>3.9888617185180997</v>
      </c>
      <c r="H24" s="2">
        <v>19.753764474346653</v>
      </c>
      <c r="I24" s="2">
        <v>50</v>
      </c>
      <c r="J24" s="2">
        <v>26.032414614046335</v>
      </c>
      <c r="K24" s="2">
        <v>41.497045305318451</v>
      </c>
      <c r="L24" s="2">
        <v>17.97328101105116</v>
      </c>
      <c r="M24" s="2">
        <v>45.339595375722539</v>
      </c>
      <c r="N24" s="2">
        <v>21.888488408312195</v>
      </c>
      <c r="O24" s="11">
        <v>19.742027946972414</v>
      </c>
      <c r="P24" s="11">
        <v>82.059854727280808</v>
      </c>
      <c r="Q24" s="2">
        <v>431.13350125944584</v>
      </c>
      <c r="R24" s="2">
        <v>713.0639486754967</v>
      </c>
      <c r="S24" s="13">
        <v>366.09792284866467</v>
      </c>
      <c r="T24" s="13">
        <v>935.85726718885985</v>
      </c>
      <c r="U24" s="15">
        <v>543</v>
      </c>
      <c r="V24" s="15">
        <v>981</v>
      </c>
      <c r="W24" s="15">
        <v>1524</v>
      </c>
      <c r="X24" s="2">
        <v>64.370078740157481</v>
      </c>
      <c r="Y24" s="15">
        <v>222</v>
      </c>
      <c r="Z24" s="2">
        <v>12.535290796160362</v>
      </c>
      <c r="AA24" s="3" t="s">
        <v>19</v>
      </c>
      <c r="AB24" s="19">
        <v>11.629401682767217</v>
      </c>
      <c r="AC24" s="19">
        <v>17.015597479708749</v>
      </c>
      <c r="AD24" s="19">
        <v>14.417682382460459</v>
      </c>
      <c r="AE24" s="15">
        <v>5971</v>
      </c>
      <c r="AF24" s="15">
        <v>9371</v>
      </c>
      <c r="AG24" s="15">
        <f t="shared" si="0"/>
        <v>15342</v>
      </c>
    </row>
    <row r="25" spans="1:33" x14ac:dyDescent="0.35">
      <c r="A25" s="20">
        <v>21</v>
      </c>
      <c r="B25" s="3" t="s">
        <v>20</v>
      </c>
      <c r="C25" s="2">
        <v>7.027968445855957</v>
      </c>
      <c r="D25" s="4">
        <v>788</v>
      </c>
      <c r="E25" s="2">
        <v>5</v>
      </c>
      <c r="F25" s="2">
        <v>3.9952996474735603</v>
      </c>
      <c r="G25" s="2">
        <v>4.3303571428571423</v>
      </c>
      <c r="H25" s="2">
        <v>15.987882867721307</v>
      </c>
      <c r="I25" s="2">
        <v>67.592592592592595</v>
      </c>
      <c r="J25" s="2">
        <v>42.947470817120617</v>
      </c>
      <c r="K25" s="2">
        <v>56.043956043956044</v>
      </c>
      <c r="L25" s="2">
        <v>27.956989247311824</v>
      </c>
      <c r="M25" s="2">
        <v>62.43386243386243</v>
      </c>
      <c r="N25" s="2">
        <v>35.30952380952381</v>
      </c>
      <c r="O25" s="11">
        <v>18.686868686868689</v>
      </c>
      <c r="P25" s="11">
        <v>78.354161754303234</v>
      </c>
      <c r="Q25" s="2">
        <v>406.6502463054187</v>
      </c>
      <c r="R25" s="2">
        <v>557.34341252699778</v>
      </c>
      <c r="S25" s="13">
        <v>329.62962962962962</v>
      </c>
      <c r="T25" s="13">
        <v>735.79335793357939</v>
      </c>
      <c r="U25" s="15">
        <v>63</v>
      </c>
      <c r="V25" s="15">
        <v>71</v>
      </c>
      <c r="W25" s="15">
        <v>134</v>
      </c>
      <c r="X25" s="2">
        <v>52.985074626865668</v>
      </c>
      <c r="Y25" s="15">
        <v>36</v>
      </c>
      <c r="Z25" s="2">
        <v>13.636363636363635</v>
      </c>
      <c r="AA25" s="3" t="s">
        <v>20</v>
      </c>
      <c r="AB25" s="19">
        <v>12.930186823992134</v>
      </c>
      <c r="AC25" s="19">
        <v>18.891320204230489</v>
      </c>
      <c r="AD25" s="19">
        <v>15.961867514055243</v>
      </c>
      <c r="AE25" s="15">
        <v>526</v>
      </c>
      <c r="AF25" s="15">
        <v>777</v>
      </c>
      <c r="AG25" s="15">
        <f t="shared" si="0"/>
        <v>1303</v>
      </c>
    </row>
    <row r="26" spans="1:33" x14ac:dyDescent="0.35">
      <c r="A26" s="20">
        <v>22</v>
      </c>
      <c r="B26" s="3" t="s">
        <v>21</v>
      </c>
      <c r="C26" s="2">
        <v>4.6477491443678058</v>
      </c>
      <c r="D26" s="4">
        <v>7161</v>
      </c>
      <c r="E26" s="2">
        <v>2.1291780658974662</v>
      </c>
      <c r="F26" s="2">
        <v>1.9389775241644345</v>
      </c>
      <c r="G26" s="2">
        <v>1.8755131362889983</v>
      </c>
      <c r="H26" s="2">
        <v>20.952835510044689</v>
      </c>
      <c r="I26" s="2">
        <v>36.176935229067929</v>
      </c>
      <c r="J26" s="2">
        <v>6.9415434694154339</v>
      </c>
      <c r="K26" s="2">
        <v>22.389937106918239</v>
      </c>
      <c r="L26" s="2">
        <v>4.6825214753638704</v>
      </c>
      <c r="M26" s="2">
        <v>28.551336146272853</v>
      </c>
      <c r="N26" s="2">
        <v>5.7729709840201853</v>
      </c>
      <c r="O26" s="11">
        <v>28.905712319339301</v>
      </c>
      <c r="P26" s="11">
        <v>84.578518907563023</v>
      </c>
      <c r="Q26" s="2">
        <v>437.45506829618978</v>
      </c>
      <c r="R26" s="2">
        <v>915.06410256410254</v>
      </c>
      <c r="S26" s="13">
        <v>397.28260869565219</v>
      </c>
      <c r="T26" s="13">
        <v>1278.2308657465496</v>
      </c>
      <c r="U26" s="15">
        <v>440</v>
      </c>
      <c r="V26" s="15">
        <v>1152</v>
      </c>
      <c r="W26" s="15">
        <v>1592</v>
      </c>
      <c r="X26" s="2">
        <v>72.361809045226138</v>
      </c>
      <c r="Y26" s="15">
        <v>35</v>
      </c>
      <c r="Z26" s="2">
        <v>8.6633663366336631</v>
      </c>
      <c r="AA26" s="3" t="s">
        <v>21</v>
      </c>
      <c r="AB26" s="19">
        <v>11.968392080262808</v>
      </c>
      <c r="AC26" s="19">
        <v>15.891118227566825</v>
      </c>
      <c r="AD26" s="19">
        <v>14.01281473098425</v>
      </c>
      <c r="AE26" s="15">
        <v>6740</v>
      </c>
      <c r="AF26" s="15">
        <v>9726</v>
      </c>
      <c r="AG26" s="15">
        <f t="shared" si="0"/>
        <v>16466</v>
      </c>
    </row>
    <row r="27" spans="1:33" x14ac:dyDescent="0.35">
      <c r="A27" s="20">
        <v>23</v>
      </c>
      <c r="B27" s="3" t="s">
        <v>22</v>
      </c>
      <c r="C27" s="2">
        <v>7.3808991277119205</v>
      </c>
      <c r="D27" s="4">
        <v>1566</v>
      </c>
      <c r="E27" s="2">
        <v>4.8472075869336138</v>
      </c>
      <c r="F27" s="2">
        <v>4.8901098901098905</v>
      </c>
      <c r="G27" s="2">
        <v>5.3045822102425877</v>
      </c>
      <c r="H27" s="2">
        <v>17.621509824198554</v>
      </c>
      <c r="I27" s="2">
        <v>57.709251101321591</v>
      </c>
      <c r="J27" s="2">
        <v>39.163318364452849</v>
      </c>
      <c r="K27" s="2">
        <v>44.897959183673471</v>
      </c>
      <c r="L27" s="2">
        <v>24.881889763779526</v>
      </c>
      <c r="M27" s="2">
        <v>50.2092050209205</v>
      </c>
      <c r="N27" s="2">
        <v>31.846986980066827</v>
      </c>
      <c r="O27" s="11">
        <v>14.579055441478438</v>
      </c>
      <c r="P27" s="11">
        <v>76.841984645353506</v>
      </c>
      <c r="Q27" s="2">
        <v>433.37801608579088</v>
      </c>
      <c r="R27" s="2">
        <v>580.54187192118229</v>
      </c>
      <c r="S27" s="13">
        <v>325.21008403361344</v>
      </c>
      <c r="T27" s="13">
        <v>791.8478260869565</v>
      </c>
      <c r="U27" s="15">
        <v>103</v>
      </c>
      <c r="V27" s="15">
        <v>142</v>
      </c>
      <c r="W27" s="15">
        <v>245</v>
      </c>
      <c r="X27" s="2">
        <v>57.959183673469383</v>
      </c>
      <c r="Y27" s="15">
        <v>48</v>
      </c>
      <c r="Z27" s="2">
        <v>8.5867620751341676</v>
      </c>
      <c r="AA27" s="3" t="s">
        <v>22</v>
      </c>
      <c r="AB27" s="19">
        <v>12.695562964862786</v>
      </c>
      <c r="AC27" s="19">
        <v>18.011022044088175</v>
      </c>
      <c r="AD27" s="19">
        <v>15.361694034108918</v>
      </c>
      <c r="AE27" s="15">
        <v>990</v>
      </c>
      <c r="AF27" s="15">
        <v>1438</v>
      </c>
      <c r="AG27" s="15">
        <f t="shared" si="0"/>
        <v>2428</v>
      </c>
    </row>
    <row r="28" spans="1:33" x14ac:dyDescent="0.35">
      <c r="A28" s="20">
        <v>24</v>
      </c>
      <c r="B28" s="3" t="s">
        <v>23</v>
      </c>
      <c r="C28" s="2">
        <v>4.9202845229335299</v>
      </c>
      <c r="D28" s="4">
        <v>1334</v>
      </c>
      <c r="E28" s="2">
        <v>4.2846212700841626</v>
      </c>
      <c r="F28" s="2">
        <v>3.9458850056369785</v>
      </c>
      <c r="G28" s="2">
        <v>3.5664507665819469</v>
      </c>
      <c r="H28" s="2">
        <v>15.964767409854113</v>
      </c>
      <c r="I28" s="2">
        <v>51.37614678899083</v>
      </c>
      <c r="J28" s="2">
        <v>32.597741094700261</v>
      </c>
      <c r="K28" s="2">
        <v>39.903846153846153</v>
      </c>
      <c r="L28" s="2">
        <v>19.382736984907581</v>
      </c>
      <c r="M28" s="2">
        <v>46.808510638297875</v>
      </c>
      <c r="N28" s="2">
        <v>25.928785928785931</v>
      </c>
      <c r="O28" s="11">
        <v>22.641509433962266</v>
      </c>
      <c r="P28" s="11">
        <v>83.689519575995902</v>
      </c>
      <c r="Q28" s="2">
        <v>402.90178571428572</v>
      </c>
      <c r="R28" s="2">
        <v>643.62455726092094</v>
      </c>
      <c r="S28" s="13">
        <v>343.4065934065934</v>
      </c>
      <c r="T28" s="13">
        <v>932.90627107215107</v>
      </c>
      <c r="U28" s="15">
        <v>51</v>
      </c>
      <c r="V28" s="15">
        <v>64</v>
      </c>
      <c r="W28" s="15">
        <v>115</v>
      </c>
      <c r="X28" s="2">
        <v>55.652173913043477</v>
      </c>
      <c r="Y28" s="15">
        <v>29</v>
      </c>
      <c r="Z28" s="2">
        <v>7.6517150395778364</v>
      </c>
      <c r="AA28" s="3" t="s">
        <v>23</v>
      </c>
      <c r="AB28" s="19">
        <v>12.622088655146507</v>
      </c>
      <c r="AC28" s="19">
        <v>19.466196095731775</v>
      </c>
      <c r="AD28" s="19">
        <v>16.011312340240387</v>
      </c>
      <c r="AE28" s="15">
        <v>1176</v>
      </c>
      <c r="AF28" s="15">
        <v>1765</v>
      </c>
      <c r="AG28" s="15">
        <f t="shared" si="0"/>
        <v>2941</v>
      </c>
    </row>
    <row r="29" spans="1:33" x14ac:dyDescent="0.35">
      <c r="A29" s="20">
        <v>25</v>
      </c>
      <c r="B29" s="3" t="s">
        <v>24</v>
      </c>
      <c r="C29" s="2">
        <v>6.4075465789885708</v>
      </c>
      <c r="D29" s="4">
        <v>8639</v>
      </c>
      <c r="E29" s="2">
        <v>5.4576065098442692</v>
      </c>
      <c r="F29" s="2">
        <v>5.1422643746295194</v>
      </c>
      <c r="G29" s="2">
        <v>4.5509740773982363</v>
      </c>
      <c r="H29" s="2">
        <v>18.55364027119245</v>
      </c>
      <c r="I29" s="2">
        <v>57.698675496688743</v>
      </c>
      <c r="J29" s="2">
        <v>29.803168130489333</v>
      </c>
      <c r="K29" s="2">
        <v>46.113207547169807</v>
      </c>
      <c r="L29" s="2">
        <v>21.848203529161648</v>
      </c>
      <c r="M29" s="2">
        <v>51.736385161799525</v>
      </c>
      <c r="N29" s="2">
        <v>25.627233472304944</v>
      </c>
      <c r="O29" s="11">
        <v>20.437670965220789</v>
      </c>
      <c r="P29" s="11">
        <v>80.899459139067943</v>
      </c>
      <c r="Q29" s="2">
        <v>434.49713392391868</v>
      </c>
      <c r="R29" s="2">
        <v>678.56819724044328</v>
      </c>
      <c r="S29" s="13">
        <v>369.36316695352843</v>
      </c>
      <c r="T29" s="13">
        <v>874.94066731816281</v>
      </c>
      <c r="U29" s="15">
        <v>511</v>
      </c>
      <c r="V29" s="15">
        <v>941</v>
      </c>
      <c r="W29" s="15">
        <v>1452</v>
      </c>
      <c r="X29" s="2">
        <v>64.807162534435264</v>
      </c>
      <c r="Y29" s="15">
        <v>337</v>
      </c>
      <c r="Z29" s="2">
        <v>12.513924990716674</v>
      </c>
      <c r="AA29" s="3" t="s">
        <v>24</v>
      </c>
      <c r="AB29" s="19">
        <v>12.448180037355929</v>
      </c>
      <c r="AC29" s="19">
        <v>18.34940207721273</v>
      </c>
      <c r="AD29" s="19">
        <v>15.539485667201527</v>
      </c>
      <c r="AE29" s="15">
        <v>5465</v>
      </c>
      <c r="AF29" s="15">
        <v>8869</v>
      </c>
      <c r="AG29" s="15">
        <f t="shared" si="0"/>
        <v>14334</v>
      </c>
    </row>
    <row r="30" spans="1:33" x14ac:dyDescent="0.35">
      <c r="A30" s="20">
        <v>26</v>
      </c>
      <c r="B30" s="3" t="s">
        <v>25</v>
      </c>
      <c r="C30" s="2">
        <v>6.8297347273097984</v>
      </c>
      <c r="D30" s="4">
        <v>11467</v>
      </c>
      <c r="E30" s="2">
        <v>2.5257651467832605</v>
      </c>
      <c r="F30" s="2">
        <v>2.142781372653018</v>
      </c>
      <c r="G30" s="2">
        <v>4.2909153952843271</v>
      </c>
      <c r="H30" s="2">
        <v>29.517586660443801</v>
      </c>
      <c r="I30" s="2">
        <v>52.446675031367626</v>
      </c>
      <c r="J30" s="2">
        <v>23.842828077314344</v>
      </c>
      <c r="K30" s="2">
        <v>52.911534154535275</v>
      </c>
      <c r="L30" s="2">
        <v>23.548482965444574</v>
      </c>
      <c r="M30" s="2">
        <v>52.648712636874819</v>
      </c>
      <c r="N30" s="2">
        <v>23.698104308865336</v>
      </c>
      <c r="O30" s="11">
        <v>13.315774070822359</v>
      </c>
      <c r="P30" s="11">
        <v>72.007633687567804</v>
      </c>
      <c r="Q30" s="2">
        <v>389.25570228091237</v>
      </c>
      <c r="R30" s="2">
        <v>517.57169970476593</v>
      </c>
      <c r="S30" s="13">
        <v>331.88920454545456</v>
      </c>
      <c r="T30" s="13">
        <v>758.28483084758091</v>
      </c>
      <c r="U30" s="15">
        <v>559</v>
      </c>
      <c r="V30" s="15">
        <v>1194</v>
      </c>
      <c r="W30" s="15">
        <v>1753</v>
      </c>
      <c r="X30" s="2">
        <v>68.111808328579585</v>
      </c>
      <c r="Y30" s="15">
        <v>79</v>
      </c>
      <c r="Z30" s="2">
        <v>13.504273504273504</v>
      </c>
      <c r="AA30" s="3" t="s">
        <v>25</v>
      </c>
      <c r="AB30" s="19">
        <v>9.2536288740682622</v>
      </c>
      <c r="AC30" s="19">
        <v>13.099630996309964</v>
      </c>
      <c r="AD30" s="19">
        <v>11.160559758690599</v>
      </c>
      <c r="AE30" s="15">
        <v>5661</v>
      </c>
      <c r="AF30" s="15">
        <v>7881</v>
      </c>
      <c r="AG30" s="15">
        <f t="shared" si="0"/>
        <v>13542</v>
      </c>
    </row>
    <row r="31" spans="1:33" x14ac:dyDescent="0.35">
      <c r="A31" s="20">
        <v>27</v>
      </c>
      <c r="B31" s="3" t="s">
        <v>26</v>
      </c>
      <c r="C31" s="2">
        <v>6.4678242541108473</v>
      </c>
      <c r="D31" s="4">
        <v>17726</v>
      </c>
      <c r="E31" s="2">
        <v>4.6668132834836156</v>
      </c>
      <c r="F31" s="2">
        <v>4.1944553419641695</v>
      </c>
      <c r="G31" s="2">
        <v>3.7775341373467559</v>
      </c>
      <c r="H31" s="2">
        <v>18.702054316854962</v>
      </c>
      <c r="I31" s="2">
        <v>50.842057350933089</v>
      </c>
      <c r="J31" s="2">
        <v>21.137326479010028</v>
      </c>
      <c r="K31" s="2">
        <v>42.383853769992385</v>
      </c>
      <c r="L31" s="2">
        <v>16.029933652214165</v>
      </c>
      <c r="M31" s="2">
        <v>46.222498962224989</v>
      </c>
      <c r="N31" s="2">
        <v>18.478959203340828</v>
      </c>
      <c r="O31" s="11">
        <v>22.17453505007153</v>
      </c>
      <c r="P31" s="11">
        <v>81.471941122355105</v>
      </c>
      <c r="Q31" s="2">
        <v>431.73763229141031</v>
      </c>
      <c r="R31" s="2">
        <v>690.93717001055961</v>
      </c>
      <c r="S31" s="13">
        <v>368.12609457092822</v>
      </c>
      <c r="T31" s="13">
        <v>944.28408659323964</v>
      </c>
      <c r="U31" s="15">
        <v>1096</v>
      </c>
      <c r="V31" s="15">
        <v>2236</v>
      </c>
      <c r="W31" s="15">
        <v>3332</v>
      </c>
      <c r="X31" s="2">
        <v>67.106842737094837</v>
      </c>
      <c r="Y31" s="15">
        <v>346</v>
      </c>
      <c r="Z31" s="2">
        <v>10.282317979197622</v>
      </c>
      <c r="AA31" s="3" t="s">
        <v>26</v>
      </c>
      <c r="AB31" s="19">
        <v>11.584835922281604</v>
      </c>
      <c r="AC31" s="19">
        <v>16.896935628114107</v>
      </c>
      <c r="AD31" s="19">
        <v>14.361402805993496</v>
      </c>
      <c r="AE31" s="15">
        <v>11597</v>
      </c>
      <c r="AF31" s="15">
        <v>18516</v>
      </c>
      <c r="AG31" s="15">
        <f t="shared" si="0"/>
        <v>30113</v>
      </c>
    </row>
    <row r="32" spans="1:33" x14ac:dyDescent="0.35">
      <c r="A32" s="20">
        <v>28</v>
      </c>
      <c r="B32" s="3" t="s">
        <v>27</v>
      </c>
      <c r="C32" s="2">
        <v>6.6056945642795517</v>
      </c>
      <c r="D32" s="4">
        <v>4932</v>
      </c>
      <c r="E32" s="2">
        <v>4.6851882294920264</v>
      </c>
      <c r="F32" s="2">
        <v>4.3407043407043409</v>
      </c>
      <c r="G32" s="2">
        <v>5.0188125757285889</v>
      </c>
      <c r="H32" s="2">
        <v>20.329353643474683</v>
      </c>
      <c r="I32" s="2">
        <v>59.383378016085786</v>
      </c>
      <c r="J32" s="2">
        <v>32.584505563720342</v>
      </c>
      <c r="K32" s="2">
        <v>49.934980494148249</v>
      </c>
      <c r="L32" s="2">
        <v>24.177642464756104</v>
      </c>
      <c r="M32" s="2">
        <v>54.766600920447075</v>
      </c>
      <c r="N32" s="2">
        <v>28.269740869210363</v>
      </c>
      <c r="O32" s="11">
        <v>17.907573812580228</v>
      </c>
      <c r="P32" s="11">
        <v>78.869853737811482</v>
      </c>
      <c r="Q32" s="2">
        <v>417.14648602878918</v>
      </c>
      <c r="R32" s="2">
        <v>672.72635814889338</v>
      </c>
      <c r="S32" s="13">
        <v>345.99406528189911</v>
      </c>
      <c r="T32" s="13">
        <v>822.98347910592804</v>
      </c>
      <c r="U32" s="15">
        <v>325</v>
      </c>
      <c r="V32" s="15">
        <v>473</v>
      </c>
      <c r="W32" s="15">
        <v>798</v>
      </c>
      <c r="X32" s="2">
        <v>59.273182957393487</v>
      </c>
      <c r="Y32" s="15">
        <v>273</v>
      </c>
      <c r="Z32" s="2">
        <v>10.532407407407407</v>
      </c>
      <c r="AA32" s="3" t="s">
        <v>27</v>
      </c>
      <c r="AB32" s="19">
        <v>11.863716020703427</v>
      </c>
      <c r="AC32" s="19">
        <v>17.907953043613464</v>
      </c>
      <c r="AD32" s="19">
        <v>14.95025865499403</v>
      </c>
      <c r="AE32" s="15">
        <v>2911</v>
      </c>
      <c r="AF32" s="15">
        <v>4607</v>
      </c>
      <c r="AG32" s="15">
        <f t="shared" si="0"/>
        <v>7518</v>
      </c>
    </row>
    <row r="33" spans="1:33" x14ac:dyDescent="0.35">
      <c r="A33" s="20">
        <v>29</v>
      </c>
      <c r="B33" s="3" t="s">
        <v>28</v>
      </c>
      <c r="C33" s="2">
        <v>6.5090463490232828</v>
      </c>
      <c r="D33" s="4">
        <v>1050</v>
      </c>
      <c r="E33" s="2">
        <v>4.3175487465181055</v>
      </c>
      <c r="F33" s="2">
        <v>4.0909090909090908</v>
      </c>
      <c r="G33" s="2">
        <v>4.1280864197530871</v>
      </c>
      <c r="H33" s="2">
        <v>13.682472281198397</v>
      </c>
      <c r="I33" s="2">
        <v>53.378378378378379</v>
      </c>
      <c r="J33" s="2">
        <v>25.864492549901602</v>
      </c>
      <c r="K33" s="2">
        <v>31.952662721893493</v>
      </c>
      <c r="L33" s="2">
        <v>16.22473090049882</v>
      </c>
      <c r="M33" s="2">
        <v>42.207792207792203</v>
      </c>
      <c r="N33" s="2">
        <v>20.879717621504209</v>
      </c>
      <c r="O33" s="11">
        <v>16.558441558441558</v>
      </c>
      <c r="P33" s="11">
        <v>77.048517520215626</v>
      </c>
      <c r="Q33" s="2">
        <v>419.36758893280631</v>
      </c>
      <c r="R33" s="2">
        <v>613.40090090090087</v>
      </c>
      <c r="S33" s="13">
        <v>351.25</v>
      </c>
      <c r="T33" s="13">
        <v>806.18101545253865</v>
      </c>
      <c r="U33" s="15">
        <v>76</v>
      </c>
      <c r="V33" s="15">
        <v>130</v>
      </c>
      <c r="W33" s="15">
        <v>206</v>
      </c>
      <c r="X33" s="2">
        <v>63.10679611650486</v>
      </c>
      <c r="Y33" s="15">
        <v>16</v>
      </c>
      <c r="Z33" s="2">
        <v>9.4674556213017755</v>
      </c>
      <c r="AA33" s="3" t="s">
        <v>28</v>
      </c>
      <c r="AB33" s="19">
        <v>13.335430099072182</v>
      </c>
      <c r="AC33" s="19">
        <v>19.313240365871945</v>
      </c>
      <c r="AD33" s="19">
        <v>16.336557653922924</v>
      </c>
      <c r="AE33" s="15">
        <v>848</v>
      </c>
      <c r="AF33" s="15">
        <v>1288</v>
      </c>
      <c r="AG33" s="15">
        <f t="shared" si="0"/>
        <v>2136</v>
      </c>
    </row>
    <row r="34" spans="1:33" x14ac:dyDescent="0.35">
      <c r="A34" s="20">
        <v>30</v>
      </c>
      <c r="B34" s="3" t="s">
        <v>29</v>
      </c>
      <c r="C34" s="2">
        <v>8.2940622054665418</v>
      </c>
      <c r="D34" s="4">
        <v>470</v>
      </c>
      <c r="E34" s="2">
        <v>2.5412960609911055</v>
      </c>
      <c r="F34" s="2">
        <v>2.0449897750511248</v>
      </c>
      <c r="G34" s="2">
        <v>6.0030983733539891</v>
      </c>
      <c r="H34" s="2">
        <v>18.625429553264606</v>
      </c>
      <c r="I34" s="2">
        <v>64.935064935064929</v>
      </c>
      <c r="J34" s="2">
        <v>40.016920473773268</v>
      </c>
      <c r="K34" s="2">
        <v>46.05263157894737</v>
      </c>
      <c r="L34" s="2">
        <v>22.166666666666668</v>
      </c>
      <c r="M34" s="2">
        <v>58.064516129032263</v>
      </c>
      <c r="N34" s="2">
        <v>30.840336134453782</v>
      </c>
      <c r="O34" s="11">
        <v>13.496932515337424</v>
      </c>
      <c r="P34" s="11">
        <v>77.685262281432145</v>
      </c>
      <c r="Q34" s="2">
        <v>392.64705882352939</v>
      </c>
      <c r="R34" s="2">
        <v>606.74418604651169</v>
      </c>
      <c r="S34" s="13">
        <v>308.53658536585368</v>
      </c>
      <c r="T34" s="13">
        <v>779.70588235294122</v>
      </c>
      <c r="U34" s="15">
        <v>32</v>
      </c>
      <c r="V34" s="15">
        <v>46</v>
      </c>
      <c r="W34" s="15">
        <v>78</v>
      </c>
      <c r="X34" s="2">
        <v>58.974358974358978</v>
      </c>
      <c r="Y34" s="15">
        <v>14</v>
      </c>
      <c r="Z34" s="2">
        <v>17.073170731707318</v>
      </c>
      <c r="AA34" s="3" t="s">
        <v>29</v>
      </c>
      <c r="AB34" s="19">
        <v>13.733333333333334</v>
      </c>
      <c r="AC34" s="19">
        <v>18.800358102059086</v>
      </c>
      <c r="AD34" s="19">
        <v>16.216819094356456</v>
      </c>
      <c r="AE34" s="15">
        <v>309</v>
      </c>
      <c r="AF34" s="15">
        <v>420</v>
      </c>
      <c r="AG34" s="15">
        <f t="shared" si="0"/>
        <v>729</v>
      </c>
    </row>
    <row r="35" spans="1:33" x14ac:dyDescent="0.35">
      <c r="A35" s="20">
        <v>31</v>
      </c>
      <c r="B35" s="3" t="s">
        <v>30</v>
      </c>
      <c r="C35" s="2">
        <v>5.9389547439650618</v>
      </c>
      <c r="D35" s="4">
        <v>5812</v>
      </c>
      <c r="E35" s="2">
        <v>3.3461873367334243</v>
      </c>
      <c r="F35" s="2">
        <v>2.9659037832788417</v>
      </c>
      <c r="G35" s="2">
        <v>2.9620705413152755</v>
      </c>
      <c r="H35" s="2">
        <v>25.413267115998583</v>
      </c>
      <c r="I35" s="2">
        <v>51.639344262295083</v>
      </c>
      <c r="J35" s="2">
        <v>16.082155477031801</v>
      </c>
      <c r="K35" s="2">
        <v>37.051282051282051</v>
      </c>
      <c r="L35" s="2">
        <v>11.371181241332941</v>
      </c>
      <c r="M35" s="2">
        <v>43.767908309455592</v>
      </c>
      <c r="N35" s="2">
        <v>13.667887141934093</v>
      </c>
      <c r="O35" s="11">
        <v>18.432203389830509</v>
      </c>
      <c r="P35" s="11">
        <v>81.393047668215459</v>
      </c>
      <c r="Q35" s="2">
        <v>410.34749034749035</v>
      </c>
      <c r="R35" s="2">
        <v>813.87132763108957</v>
      </c>
      <c r="S35" s="13">
        <v>355.06993006993008</v>
      </c>
      <c r="T35" s="13">
        <v>1170.6436330020799</v>
      </c>
      <c r="U35" s="15">
        <v>351</v>
      </c>
      <c r="V35" s="15">
        <v>800</v>
      </c>
      <c r="W35" s="15">
        <v>1151</v>
      </c>
      <c r="X35" s="2">
        <v>69.504778453518682</v>
      </c>
      <c r="Y35" s="15">
        <v>43</v>
      </c>
      <c r="Z35" s="2">
        <v>7.072368421052631</v>
      </c>
      <c r="AA35" s="3" t="s">
        <v>30</v>
      </c>
      <c r="AB35" s="19">
        <v>11.73146540306678</v>
      </c>
      <c r="AC35" s="19">
        <v>16.414016587026968</v>
      </c>
      <c r="AD35" s="19">
        <v>14.154401318406546</v>
      </c>
      <c r="AE35" s="15">
        <v>3986</v>
      </c>
      <c r="AF35" s="15">
        <v>5977</v>
      </c>
      <c r="AG35" s="15">
        <f t="shared" si="0"/>
        <v>9963</v>
      </c>
    </row>
    <row r="36" spans="1:33" x14ac:dyDescent="0.35">
      <c r="A36" s="20">
        <v>32</v>
      </c>
      <c r="B36" s="3" t="s">
        <v>31</v>
      </c>
      <c r="C36" s="2">
        <v>6.3954434499593162</v>
      </c>
      <c r="D36" s="4">
        <v>1279</v>
      </c>
      <c r="E36" s="2">
        <v>4.3601359003397508</v>
      </c>
      <c r="F36" s="2">
        <v>2.859778597785978</v>
      </c>
      <c r="G36" s="2">
        <v>3.753690425980599</v>
      </c>
      <c r="H36" s="2">
        <v>17.066601371204701</v>
      </c>
      <c r="I36" s="2">
        <v>51.020408163265309</v>
      </c>
      <c r="J36" s="2">
        <v>27.413127413127413</v>
      </c>
      <c r="K36" s="2">
        <v>42.268041237113401</v>
      </c>
      <c r="L36" s="2">
        <v>20.155205863332615</v>
      </c>
      <c r="M36" s="2">
        <v>46.745562130177518</v>
      </c>
      <c r="N36" s="2">
        <v>23.694112439132358</v>
      </c>
      <c r="O36" s="11">
        <v>20.689655172413794</v>
      </c>
      <c r="P36" s="11">
        <v>83.199471889096714</v>
      </c>
      <c r="Q36" s="2">
        <v>449.70238095238096</v>
      </c>
      <c r="R36" s="2">
        <v>701.20967741935488</v>
      </c>
      <c r="S36" s="13">
        <v>360.5263157894737</v>
      </c>
      <c r="T36" s="13">
        <v>870.92095721537351</v>
      </c>
      <c r="U36" s="15">
        <v>101</v>
      </c>
      <c r="V36" s="15">
        <v>219</v>
      </c>
      <c r="W36" s="15">
        <v>320</v>
      </c>
      <c r="X36" s="2">
        <v>68.4375</v>
      </c>
      <c r="Y36" s="15">
        <v>37</v>
      </c>
      <c r="Z36" s="2">
        <v>10.662824207492795</v>
      </c>
      <c r="AA36" s="3" t="s">
        <v>31</v>
      </c>
      <c r="AB36" s="19">
        <v>11.917989417989418</v>
      </c>
      <c r="AC36" s="19">
        <v>17.189429488762659</v>
      </c>
      <c r="AD36" s="19">
        <v>14.633367399080225</v>
      </c>
      <c r="AE36" s="15">
        <v>901</v>
      </c>
      <c r="AF36" s="15">
        <v>1392</v>
      </c>
      <c r="AG36" s="15">
        <f t="shared" si="0"/>
        <v>2293</v>
      </c>
    </row>
    <row r="37" spans="1:33" x14ac:dyDescent="0.35">
      <c r="A37" s="20">
        <v>33</v>
      </c>
      <c r="B37" s="3" t="s">
        <v>32</v>
      </c>
      <c r="C37" s="2">
        <v>6.7336656192436877</v>
      </c>
      <c r="D37" s="4">
        <v>16898</v>
      </c>
      <c r="E37" s="2">
        <v>3.8781163434903045</v>
      </c>
      <c r="F37" s="2">
        <v>3.2348429266991259</v>
      </c>
      <c r="G37" s="2">
        <v>5.2082488277383865</v>
      </c>
      <c r="H37" s="2">
        <v>29.75324264473268</v>
      </c>
      <c r="I37" s="2">
        <v>54.736129905277394</v>
      </c>
      <c r="J37" s="2">
        <v>23.837482795268045</v>
      </c>
      <c r="K37" s="2">
        <v>52.989934872705746</v>
      </c>
      <c r="L37" s="2">
        <v>19.725328355908694</v>
      </c>
      <c r="M37" s="2">
        <v>53.757499210609403</v>
      </c>
      <c r="N37" s="2">
        <v>21.764213108099938</v>
      </c>
      <c r="O37" s="11">
        <v>13.222361809045227</v>
      </c>
      <c r="P37" s="11">
        <v>71.82000138035751</v>
      </c>
      <c r="Q37" s="2">
        <v>379.58653131963354</v>
      </c>
      <c r="R37" s="2">
        <v>564.57742484401592</v>
      </c>
      <c r="S37" s="13">
        <v>304.97491638795987</v>
      </c>
      <c r="T37" s="13">
        <v>819.28971710215376</v>
      </c>
      <c r="U37" s="15">
        <v>519</v>
      </c>
      <c r="V37" s="15">
        <v>1067</v>
      </c>
      <c r="W37" s="15">
        <v>1586</v>
      </c>
      <c r="X37" s="2">
        <v>67.276166456494323</v>
      </c>
      <c r="Y37" s="15">
        <v>211</v>
      </c>
      <c r="Z37" s="2">
        <v>11.542669584245077</v>
      </c>
      <c r="AA37" s="3" t="s">
        <v>32</v>
      </c>
      <c r="AB37" s="19">
        <v>10.789386134979178</v>
      </c>
      <c r="AC37" s="19">
        <v>16.562943430799656</v>
      </c>
      <c r="AD37" s="19">
        <v>13.716300736388694</v>
      </c>
      <c r="AE37" s="15">
        <v>9405</v>
      </c>
      <c r="AF37" s="15">
        <v>14824</v>
      </c>
      <c r="AG37" s="15">
        <f t="shared" si="0"/>
        <v>24229</v>
      </c>
    </row>
    <row r="38" spans="1:33" x14ac:dyDescent="0.35">
      <c r="A38" s="20">
        <v>34</v>
      </c>
      <c r="B38" s="3" t="s">
        <v>33</v>
      </c>
      <c r="C38" s="2">
        <v>5.2720972892180171</v>
      </c>
      <c r="D38" s="4">
        <v>1000</v>
      </c>
      <c r="E38" s="2">
        <v>4.0716040716040718</v>
      </c>
      <c r="F38" s="2">
        <v>2.3303632625085675</v>
      </c>
      <c r="G38" s="2">
        <v>2.8012948207171315</v>
      </c>
      <c r="H38" s="2">
        <v>15.950284826514761</v>
      </c>
      <c r="I38" s="2">
        <v>57.798165137614674</v>
      </c>
      <c r="J38" s="2">
        <v>31.922446750409613</v>
      </c>
      <c r="K38" s="2">
        <v>39.449541284403672</v>
      </c>
      <c r="L38" s="2">
        <v>18.77149877149877</v>
      </c>
      <c r="M38" s="2">
        <v>49.528301886792455</v>
      </c>
      <c r="N38" s="2">
        <v>25.012939958592135</v>
      </c>
      <c r="O38" s="11">
        <v>18.468468468468469</v>
      </c>
      <c r="P38" s="11">
        <v>83.795939347211515</v>
      </c>
      <c r="Q38" s="2">
        <v>439.83402489626553</v>
      </c>
      <c r="R38" s="2">
        <v>718.17073170731703</v>
      </c>
      <c r="S38" s="13">
        <v>372.80701754385967</v>
      </c>
      <c r="T38" s="13">
        <v>918.68231046931407</v>
      </c>
      <c r="U38" s="15">
        <v>71</v>
      </c>
      <c r="V38" s="15">
        <v>89</v>
      </c>
      <c r="W38" s="15">
        <v>160</v>
      </c>
      <c r="X38" s="2">
        <v>55.625</v>
      </c>
      <c r="Y38" s="15">
        <v>20</v>
      </c>
      <c r="Z38" s="2">
        <v>7.9681274900398407</v>
      </c>
      <c r="AA38" s="3" t="s">
        <v>33</v>
      </c>
      <c r="AB38" s="19">
        <v>12.673855289889044</v>
      </c>
      <c r="AC38" s="19">
        <v>18.788410886742756</v>
      </c>
      <c r="AD38" s="19">
        <v>15.839189904027808</v>
      </c>
      <c r="AE38" s="15">
        <v>811</v>
      </c>
      <c r="AF38" s="15">
        <v>1284</v>
      </c>
      <c r="AG38" s="15">
        <f t="shared" si="0"/>
        <v>2095</v>
      </c>
    </row>
    <row r="39" spans="1:33" x14ac:dyDescent="0.35">
      <c r="A39" s="20">
        <v>35</v>
      </c>
      <c r="B39" s="3" t="s">
        <v>34</v>
      </c>
      <c r="C39" s="2">
        <v>5.3275763131744318</v>
      </c>
      <c r="D39" s="4">
        <v>9311</v>
      </c>
      <c r="E39" s="2">
        <v>2.9225968490752723</v>
      </c>
      <c r="F39" s="2">
        <v>2.6140189776553413</v>
      </c>
      <c r="G39" s="2">
        <v>2.7222719086531981</v>
      </c>
      <c r="H39" s="2">
        <v>21.031222123104371</v>
      </c>
      <c r="I39" s="2">
        <v>43.782117163412124</v>
      </c>
      <c r="J39" s="2">
        <v>14.04494382022472</v>
      </c>
      <c r="K39" s="2">
        <v>33.559322033898304</v>
      </c>
      <c r="L39" s="2">
        <v>9.7734755048891948</v>
      </c>
      <c r="M39" s="2">
        <v>38.325581395348834</v>
      </c>
      <c r="N39" s="2">
        <v>11.835323616194106</v>
      </c>
      <c r="O39" s="11">
        <v>23.473541383989144</v>
      </c>
      <c r="P39" s="11">
        <v>83.649993047391519</v>
      </c>
      <c r="Q39" s="2">
        <v>415.08828250401285</v>
      </c>
      <c r="R39" s="2">
        <v>772.98728813559319</v>
      </c>
      <c r="S39" s="13">
        <v>370.27027027027026</v>
      </c>
      <c r="T39" s="13">
        <v>1104.0887559212167</v>
      </c>
      <c r="U39" s="15">
        <v>530</v>
      </c>
      <c r="V39" s="15">
        <v>1257</v>
      </c>
      <c r="W39" s="15">
        <v>1787</v>
      </c>
      <c r="X39" s="2">
        <v>70.341354224958025</v>
      </c>
      <c r="Y39" s="15">
        <v>67</v>
      </c>
      <c r="Z39" s="2">
        <v>9.3184979137691233</v>
      </c>
      <c r="AA39" s="3" t="s">
        <v>34</v>
      </c>
      <c r="AB39" s="19">
        <v>11.820488847335382</v>
      </c>
      <c r="AC39" s="19">
        <v>16.317415644406374</v>
      </c>
      <c r="AD39" s="19">
        <v>14.167225468595332</v>
      </c>
      <c r="AE39" s="15">
        <v>7080</v>
      </c>
      <c r="AF39" s="15">
        <v>10668</v>
      </c>
      <c r="AG39" s="15">
        <f t="shared" si="0"/>
        <v>17748</v>
      </c>
    </row>
    <row r="40" spans="1:33" x14ac:dyDescent="0.35">
      <c r="A40" s="20">
        <v>36</v>
      </c>
      <c r="B40" s="3" t="s">
        <v>35</v>
      </c>
      <c r="C40" s="2">
        <v>5.034501943914834</v>
      </c>
      <c r="D40" s="4">
        <v>9170</v>
      </c>
      <c r="E40" s="2">
        <v>3.5868444172810268</v>
      </c>
      <c r="F40" s="2">
        <v>3.2474254890208685</v>
      </c>
      <c r="G40" s="2">
        <v>2.928854961832061</v>
      </c>
      <c r="H40" s="2">
        <v>19.200822682532685</v>
      </c>
      <c r="I40" s="2">
        <v>46.752058554437326</v>
      </c>
      <c r="J40" s="2">
        <v>17.898305084745765</v>
      </c>
      <c r="K40" s="2">
        <v>35.280189423835836</v>
      </c>
      <c r="L40" s="2">
        <v>12.935824932382593</v>
      </c>
      <c r="M40" s="2">
        <v>40.618382041507836</v>
      </c>
      <c r="N40" s="2">
        <v>15.337695043089811</v>
      </c>
      <c r="O40" s="11">
        <v>24.229632756437315</v>
      </c>
      <c r="P40" s="11">
        <v>82.379088268720807</v>
      </c>
      <c r="Q40" s="2">
        <v>412.34434217650244</v>
      </c>
      <c r="R40" s="2">
        <v>687.93696275071636</v>
      </c>
      <c r="S40" s="13">
        <v>372.32510288065845</v>
      </c>
      <c r="T40" s="13">
        <v>970.52765790506078</v>
      </c>
      <c r="U40" s="15">
        <v>375</v>
      </c>
      <c r="V40" s="15">
        <v>900</v>
      </c>
      <c r="W40" s="15">
        <v>1275</v>
      </c>
      <c r="X40" s="2">
        <v>70.588235294117652</v>
      </c>
      <c r="Y40" s="15">
        <v>107</v>
      </c>
      <c r="Z40" s="2">
        <v>10.689310689310689</v>
      </c>
      <c r="AA40" s="3" t="s">
        <v>35</v>
      </c>
      <c r="AB40" s="19">
        <v>11.400720491629583</v>
      </c>
      <c r="AC40" s="19">
        <v>16.053552597392674</v>
      </c>
      <c r="AD40" s="19">
        <v>13.798353000567932</v>
      </c>
      <c r="AE40" s="15">
        <v>6994</v>
      </c>
      <c r="AF40" s="15">
        <v>10504</v>
      </c>
      <c r="AG40" s="15">
        <f t="shared" si="0"/>
        <v>17498</v>
      </c>
    </row>
    <row r="41" spans="1:33" x14ac:dyDescent="0.35">
      <c r="A41" s="20">
        <v>37</v>
      </c>
      <c r="B41" s="3" t="s">
        <v>36</v>
      </c>
      <c r="C41" s="2">
        <v>7.6281055900621118</v>
      </c>
      <c r="D41" s="4">
        <v>6479</v>
      </c>
      <c r="E41" s="2">
        <v>5.5458306810948441</v>
      </c>
      <c r="F41" s="2">
        <v>5.5945810336176622</v>
      </c>
      <c r="G41" s="2">
        <v>6.0855492619771763</v>
      </c>
      <c r="H41" s="2">
        <v>20.959746182827683</v>
      </c>
      <c r="I41" s="2">
        <v>61.702127659574465</v>
      </c>
      <c r="J41" s="2">
        <v>33.299937382592361</v>
      </c>
      <c r="K41" s="2">
        <v>47.597461468721669</v>
      </c>
      <c r="L41" s="2">
        <v>26.235785565096307</v>
      </c>
      <c r="M41" s="2">
        <v>54.345749761222542</v>
      </c>
      <c r="N41" s="2">
        <v>29.629852724151434</v>
      </c>
      <c r="O41" s="11">
        <v>16.083916083916083</v>
      </c>
      <c r="P41" s="11">
        <v>74.836122003053077</v>
      </c>
      <c r="Q41" s="2">
        <v>421.72131147540983</v>
      </c>
      <c r="R41" s="2">
        <v>604.70811345646439</v>
      </c>
      <c r="S41" s="13">
        <v>347.48201438848923</v>
      </c>
      <c r="T41" s="13">
        <v>822.25344915687276</v>
      </c>
      <c r="U41" s="15">
        <v>468</v>
      </c>
      <c r="V41" s="15">
        <v>750</v>
      </c>
      <c r="W41" s="15">
        <v>1218</v>
      </c>
      <c r="X41" s="2">
        <v>61.576354679802961</v>
      </c>
      <c r="Y41" s="15">
        <v>196</v>
      </c>
      <c r="Z41" s="2">
        <v>12.242348532167394</v>
      </c>
      <c r="AA41" s="3" t="s">
        <v>36</v>
      </c>
      <c r="AB41" s="19">
        <v>12.487114776241425</v>
      </c>
      <c r="AC41" s="19">
        <v>18.125227641468825</v>
      </c>
      <c r="AD41" s="19">
        <v>15.411516637237927</v>
      </c>
      <c r="AE41" s="15">
        <v>3513</v>
      </c>
      <c r="AF41" s="15">
        <v>5474</v>
      </c>
      <c r="AG41" s="15">
        <f t="shared" si="0"/>
        <v>8987</v>
      </c>
    </row>
    <row r="42" spans="1:33" x14ac:dyDescent="0.35">
      <c r="A42" s="20">
        <v>38</v>
      </c>
      <c r="B42" s="3" t="s">
        <v>37</v>
      </c>
      <c r="C42" s="2">
        <v>8.3608031165717716</v>
      </c>
      <c r="D42" s="4">
        <v>584</v>
      </c>
      <c r="E42" s="2">
        <v>3.4026465028355388</v>
      </c>
      <c r="F42" s="2">
        <v>4.0955631399317403</v>
      </c>
      <c r="G42" s="2">
        <v>5.8664259927797833</v>
      </c>
      <c r="H42" s="2">
        <v>16.364551863041289</v>
      </c>
      <c r="I42" s="2">
        <v>61.797752808988761</v>
      </c>
      <c r="J42" s="2">
        <v>42.129327237099936</v>
      </c>
      <c r="K42" s="2">
        <v>53.061224489795919</v>
      </c>
      <c r="L42" s="2">
        <v>25.962165688193085</v>
      </c>
      <c r="M42" s="2">
        <v>56.25</v>
      </c>
      <c r="N42" s="2">
        <v>34.126466753585397</v>
      </c>
      <c r="O42" s="11">
        <v>20</v>
      </c>
      <c r="P42" s="11">
        <v>73.759325332468379</v>
      </c>
      <c r="Q42" s="2">
        <v>384.19117647058823</v>
      </c>
      <c r="R42" s="2">
        <v>531.10465116279067</v>
      </c>
      <c r="S42" s="13">
        <v>332.65306122448982</v>
      </c>
      <c r="T42" s="13">
        <v>692.96675191815859</v>
      </c>
      <c r="U42" s="15">
        <v>43</v>
      </c>
      <c r="V42" s="15">
        <v>51</v>
      </c>
      <c r="W42" s="15">
        <v>94</v>
      </c>
      <c r="X42" s="2">
        <v>54.255319148936167</v>
      </c>
      <c r="Y42" s="15">
        <v>25</v>
      </c>
      <c r="Z42" s="2">
        <v>15.432098765432098</v>
      </c>
      <c r="AA42" s="3" t="s">
        <v>37</v>
      </c>
      <c r="AB42" s="19">
        <v>13.855013550135501</v>
      </c>
      <c r="AC42" s="19">
        <v>20.021074815595362</v>
      </c>
      <c r="AD42" s="19">
        <v>16.888045540796963</v>
      </c>
      <c r="AE42" s="15">
        <v>409</v>
      </c>
      <c r="AF42" s="15">
        <v>570</v>
      </c>
      <c r="AG42" s="15">
        <f t="shared" si="0"/>
        <v>979</v>
      </c>
    </row>
    <row r="43" spans="1:33" x14ac:dyDescent="0.35">
      <c r="A43" s="20">
        <v>39</v>
      </c>
      <c r="B43" s="3" t="s">
        <v>38</v>
      </c>
      <c r="C43" s="2">
        <v>4.3994380707094356</v>
      </c>
      <c r="D43" s="4">
        <v>2614</v>
      </c>
      <c r="E43" s="2">
        <v>4.2740286298568506</v>
      </c>
      <c r="F43" s="2">
        <v>3.2934718682611255</v>
      </c>
      <c r="G43" s="2">
        <v>2.7165098929614011</v>
      </c>
      <c r="H43" s="2">
        <v>14.701113393146686</v>
      </c>
      <c r="I43" s="2">
        <v>47.039473684210527</v>
      </c>
      <c r="J43" s="2">
        <v>21.953772350632359</v>
      </c>
      <c r="K43" s="2">
        <v>32.386363636363633</v>
      </c>
      <c r="L43" s="2">
        <v>11.766607402618394</v>
      </c>
      <c r="M43" s="2">
        <v>39.631336405529957</v>
      </c>
      <c r="N43" s="2">
        <v>16.665967532195143</v>
      </c>
      <c r="O43" s="11">
        <v>25.34351145038168</v>
      </c>
      <c r="P43" s="11">
        <v>84.149506110832078</v>
      </c>
      <c r="Q43" s="2">
        <v>425.47348484848487</v>
      </c>
      <c r="R43" s="2">
        <v>725.0471105527638</v>
      </c>
      <c r="S43" s="13">
        <v>375.17006802721085</v>
      </c>
      <c r="T43" s="13">
        <v>1138.6637332098194</v>
      </c>
      <c r="U43" s="15">
        <v>106</v>
      </c>
      <c r="V43" s="15">
        <v>207</v>
      </c>
      <c r="W43" s="15">
        <v>313</v>
      </c>
      <c r="X43" s="2">
        <v>66.134185303514386</v>
      </c>
      <c r="Y43" s="15">
        <v>56</v>
      </c>
      <c r="Z43" s="2">
        <v>11.546391752577319</v>
      </c>
      <c r="AA43" s="3" t="s">
        <v>38</v>
      </c>
      <c r="AB43" s="19">
        <v>12.050103060091962</v>
      </c>
      <c r="AC43" s="19">
        <v>18.130511463844798</v>
      </c>
      <c r="AD43" s="19">
        <v>15.162771500799671</v>
      </c>
      <c r="AE43" s="15">
        <v>2280</v>
      </c>
      <c r="AF43" s="15">
        <v>3598</v>
      </c>
      <c r="AG43" s="15">
        <f t="shared" si="0"/>
        <v>5878</v>
      </c>
    </row>
    <row r="44" spans="1:33" x14ac:dyDescent="0.35">
      <c r="A44" s="20">
        <v>40</v>
      </c>
      <c r="B44" s="3" t="s">
        <v>39</v>
      </c>
      <c r="C44" s="2">
        <v>5.2714589567035581</v>
      </c>
      <c r="D44" s="4">
        <v>7804</v>
      </c>
      <c r="E44" s="2">
        <v>2.745701821914293</v>
      </c>
      <c r="F44" s="2">
        <v>2.2169382474298902</v>
      </c>
      <c r="G44" s="2">
        <v>2.1157684630738522</v>
      </c>
      <c r="H44" s="2">
        <v>21.283214031405766</v>
      </c>
      <c r="I44" s="2">
        <v>32.287822878228781</v>
      </c>
      <c r="J44" s="2">
        <v>9.1920416458675032</v>
      </c>
      <c r="K44" s="2">
        <v>28.368794326241137</v>
      </c>
      <c r="L44" s="2">
        <v>7.357342542345009</v>
      </c>
      <c r="M44" s="2">
        <v>30.35143769968051</v>
      </c>
      <c r="N44" s="2">
        <v>8.2353947480968266</v>
      </c>
      <c r="O44" s="11">
        <v>23.974763406940063</v>
      </c>
      <c r="P44" s="11">
        <v>78.567891114640432</v>
      </c>
      <c r="Q44" s="2">
        <v>415.69532602423544</v>
      </c>
      <c r="R44" s="2">
        <v>664.29074021953284</v>
      </c>
      <c r="S44" s="13">
        <v>383.15018315018312</v>
      </c>
      <c r="T44" s="13">
        <v>1055.4835493519442</v>
      </c>
      <c r="U44" s="15">
        <v>306</v>
      </c>
      <c r="V44" s="15">
        <v>881</v>
      </c>
      <c r="W44" s="15">
        <v>1187</v>
      </c>
      <c r="X44" s="2">
        <v>74.220724515585516</v>
      </c>
      <c r="Y44" s="15">
        <v>30</v>
      </c>
      <c r="Z44" s="2">
        <v>10.273972602739725</v>
      </c>
      <c r="AA44" s="3" t="s">
        <v>39</v>
      </c>
      <c r="AB44" s="19">
        <v>12.956727771542587</v>
      </c>
      <c r="AC44" s="19">
        <v>16.763215061549602</v>
      </c>
      <c r="AD44" s="19">
        <v>14.939854856347552</v>
      </c>
      <c r="AE44" s="15">
        <v>6234</v>
      </c>
      <c r="AF44" s="15">
        <v>8797</v>
      </c>
      <c r="AG44" s="15">
        <f t="shared" si="0"/>
        <v>15031</v>
      </c>
    </row>
    <row r="45" spans="1:33" x14ac:dyDescent="0.35">
      <c r="A45" s="20">
        <v>41</v>
      </c>
      <c r="B45" s="3" t="s">
        <v>40</v>
      </c>
      <c r="C45" s="2">
        <v>4.891373396010672</v>
      </c>
      <c r="D45" s="4">
        <v>537</v>
      </c>
      <c r="E45" s="2">
        <v>3.2376298106292003</v>
      </c>
      <c r="F45" s="2">
        <v>2.8967254408060454</v>
      </c>
      <c r="G45" s="2">
        <v>3.3554083885209716</v>
      </c>
      <c r="H45" s="2">
        <v>12.453760789149198</v>
      </c>
      <c r="I45" s="2">
        <v>55.000000000000007</v>
      </c>
      <c r="J45" s="2">
        <v>29.642166344294001</v>
      </c>
      <c r="K45" s="2">
        <v>41.935483870967744</v>
      </c>
      <c r="L45" s="2">
        <v>16.444444444444446</v>
      </c>
      <c r="M45" s="2">
        <v>48.299319727891152</v>
      </c>
      <c r="N45" s="2">
        <v>22.641946697566627</v>
      </c>
      <c r="O45" s="11">
        <v>21.621621621621621</v>
      </c>
      <c r="P45" s="11">
        <v>82.539682539682531</v>
      </c>
      <c r="Q45" s="2">
        <v>0</v>
      </c>
      <c r="R45" s="2">
        <v>653.47043701799487</v>
      </c>
      <c r="S45" s="13">
        <v>369.44444444444446</v>
      </c>
      <c r="T45" s="13">
        <v>844.59016393442619</v>
      </c>
      <c r="U45" s="15">
        <v>42</v>
      </c>
      <c r="V45" s="15">
        <v>47</v>
      </c>
      <c r="W45" s="15">
        <v>89</v>
      </c>
      <c r="X45" s="2">
        <v>52.80898876404494</v>
      </c>
      <c r="Y45" s="15">
        <v>21</v>
      </c>
      <c r="Z45" s="2">
        <v>17.948717948717949</v>
      </c>
      <c r="AA45" s="3" t="s">
        <v>40</v>
      </c>
      <c r="AB45" s="19">
        <v>11.17538785169603</v>
      </c>
      <c r="AC45" s="19">
        <v>16.36456471789635</v>
      </c>
      <c r="AD45" s="19">
        <v>13.867668004661402</v>
      </c>
      <c r="AE45" s="15">
        <v>425</v>
      </c>
      <c r="AF45" s="15">
        <v>641</v>
      </c>
      <c r="AG45" s="15">
        <f t="shared" si="0"/>
        <v>1066</v>
      </c>
    </row>
    <row r="46" spans="1:33" x14ac:dyDescent="0.35">
      <c r="A46" s="20">
        <v>42</v>
      </c>
      <c r="B46" s="3" t="s">
        <v>41</v>
      </c>
      <c r="C46" s="2">
        <v>5.060925862568098</v>
      </c>
      <c r="D46" s="4">
        <v>4523</v>
      </c>
      <c r="E46" s="2">
        <v>2.8996989383615905</v>
      </c>
      <c r="F46" s="2">
        <v>2.3798303487276153</v>
      </c>
      <c r="G46" s="2">
        <v>2.7121316645313884</v>
      </c>
      <c r="H46" s="2">
        <v>29.702970297029701</v>
      </c>
      <c r="I46" s="2">
        <v>48.556876061120541</v>
      </c>
      <c r="J46" s="2">
        <v>10.768038503895257</v>
      </c>
      <c r="K46" s="2">
        <v>36.499321573948443</v>
      </c>
      <c r="L46" s="2">
        <v>9.5059054313621321</v>
      </c>
      <c r="M46" s="2">
        <v>42.006033182503771</v>
      </c>
      <c r="N46" s="2">
        <v>10.138211216136209</v>
      </c>
      <c r="O46" s="11">
        <v>21.207658321060382</v>
      </c>
      <c r="P46" s="11">
        <v>82.179589010407113</v>
      </c>
      <c r="Q46" s="2">
        <v>414.11439114391146</v>
      </c>
      <c r="R46" s="2">
        <v>917.74193548387098</v>
      </c>
      <c r="S46" s="13">
        <v>361.48648648648651</v>
      </c>
      <c r="T46" s="13">
        <v>1105.4622287145241</v>
      </c>
      <c r="U46" s="15">
        <v>329</v>
      </c>
      <c r="V46" s="15">
        <v>609</v>
      </c>
      <c r="W46" s="15">
        <v>938</v>
      </c>
      <c r="X46" s="2">
        <v>64.925373134328353</v>
      </c>
      <c r="Y46" s="15">
        <v>68</v>
      </c>
      <c r="Z46" s="2">
        <v>10.879999999999999</v>
      </c>
      <c r="AA46" s="3" t="s">
        <v>41</v>
      </c>
      <c r="AB46" s="19">
        <v>9.7874384532244498</v>
      </c>
      <c r="AC46" s="19">
        <v>13.517647058823529</v>
      </c>
      <c r="AD46" s="19">
        <v>11.661837902087511</v>
      </c>
      <c r="AE46" s="15">
        <v>3260</v>
      </c>
      <c r="AF46" s="15">
        <v>4596</v>
      </c>
      <c r="AG46" s="15">
        <f t="shared" si="0"/>
        <v>7856</v>
      </c>
    </row>
    <row r="47" spans="1:33" x14ac:dyDescent="0.35">
      <c r="A47" s="20">
        <v>43</v>
      </c>
      <c r="B47" s="3" t="s">
        <v>42</v>
      </c>
      <c r="C47" s="2">
        <v>5.2163987444116806</v>
      </c>
      <c r="D47" s="4">
        <v>6847</v>
      </c>
      <c r="E47" s="2">
        <v>4.3273476596997353</v>
      </c>
      <c r="F47" s="2">
        <v>3.5899481451934583</v>
      </c>
      <c r="G47" s="2">
        <v>3.2569914030378198</v>
      </c>
      <c r="H47" s="2">
        <v>18.69872260878596</v>
      </c>
      <c r="I47" s="2">
        <v>44.457687723480333</v>
      </c>
      <c r="J47" s="2">
        <v>17.481568426071966</v>
      </c>
      <c r="K47" s="2">
        <v>34.307992202729039</v>
      </c>
      <c r="L47" s="2">
        <v>11.984751012628067</v>
      </c>
      <c r="M47" s="2">
        <v>39.195710455764079</v>
      </c>
      <c r="N47" s="2">
        <v>14.634275524796525</v>
      </c>
      <c r="O47" s="11">
        <v>25.565491846396633</v>
      </c>
      <c r="P47" s="11">
        <v>83.680053594725152</v>
      </c>
      <c r="Q47" s="2">
        <v>437.11078928312816</v>
      </c>
      <c r="R47" s="2">
        <v>735.8292079207921</v>
      </c>
      <c r="S47" s="13">
        <v>383.50515463917526</v>
      </c>
      <c r="T47" s="13">
        <v>1037.6067631166115</v>
      </c>
      <c r="U47" s="15">
        <v>319</v>
      </c>
      <c r="V47" s="15">
        <v>815</v>
      </c>
      <c r="W47" s="15">
        <v>1134</v>
      </c>
      <c r="X47" s="2">
        <v>71.869488536155202</v>
      </c>
      <c r="Y47" s="15">
        <v>60</v>
      </c>
      <c r="Z47" s="2">
        <v>8.1743869209809272</v>
      </c>
      <c r="AA47" s="3" t="s">
        <v>42</v>
      </c>
      <c r="AB47" s="19">
        <v>12.170050466289913</v>
      </c>
      <c r="AC47" s="19">
        <v>17.146379830789506</v>
      </c>
      <c r="AD47" s="19">
        <v>14.772159349629613</v>
      </c>
      <c r="AE47" s="15">
        <v>5233</v>
      </c>
      <c r="AF47" s="15">
        <v>8066</v>
      </c>
      <c r="AG47" s="15">
        <f t="shared" si="0"/>
        <v>13299</v>
      </c>
    </row>
    <row r="48" spans="1:33" x14ac:dyDescent="0.35">
      <c r="A48" s="20">
        <v>44</v>
      </c>
      <c r="B48" s="3" t="s">
        <v>43</v>
      </c>
      <c r="C48" s="2">
        <v>1.9846549026498321</v>
      </c>
      <c r="D48" s="4">
        <v>3468</v>
      </c>
      <c r="E48" s="2">
        <v>2.0144349886890014</v>
      </c>
      <c r="F48" s="2">
        <v>0.75910412036245511</v>
      </c>
      <c r="G48" s="2">
        <v>1.3781001665344077</v>
      </c>
      <c r="H48" s="2">
        <v>18.247371056584878</v>
      </c>
      <c r="I48" s="2">
        <v>26.306620209059233</v>
      </c>
      <c r="J48" s="2">
        <v>5.5220793236801873</v>
      </c>
      <c r="K48" s="2">
        <v>22.257551669316374</v>
      </c>
      <c r="L48" s="2">
        <v>4.79547351822651</v>
      </c>
      <c r="M48" s="2">
        <v>24.109362054681029</v>
      </c>
      <c r="N48" s="2">
        <v>5.1653482186683108</v>
      </c>
      <c r="O48" s="11">
        <v>32.178217821782177</v>
      </c>
      <c r="P48" s="11">
        <v>80.856876180936553</v>
      </c>
      <c r="Q48" s="2">
        <v>448.92915980230646</v>
      </c>
      <c r="R48" s="2">
        <v>850.70338815137711</v>
      </c>
      <c r="S48" s="13">
        <v>400</v>
      </c>
      <c r="T48" s="13">
        <v>1090.6598345918735</v>
      </c>
      <c r="U48" s="15">
        <v>409</v>
      </c>
      <c r="V48" s="15">
        <v>556</v>
      </c>
      <c r="W48" s="15">
        <v>965</v>
      </c>
      <c r="X48" s="2">
        <v>57.616580310880828</v>
      </c>
      <c r="Y48" s="15">
        <v>48</v>
      </c>
      <c r="Z48" s="2">
        <v>6.5217391304347823</v>
      </c>
      <c r="AA48" s="3" t="s">
        <v>43</v>
      </c>
      <c r="AB48" s="19">
        <v>5.9757619807549496</v>
      </c>
      <c r="AC48" s="19">
        <v>7.7045531822818463</v>
      </c>
      <c r="AD48" s="19">
        <v>6.8497538870224233</v>
      </c>
      <c r="AE48" s="15">
        <v>3782</v>
      </c>
      <c r="AF48" s="15">
        <v>4985</v>
      </c>
      <c r="AG48" s="15">
        <f t="shared" si="0"/>
        <v>8767</v>
      </c>
    </row>
    <row r="49" spans="1:33" x14ac:dyDescent="0.35">
      <c r="A49" s="20">
        <v>45</v>
      </c>
      <c r="B49" s="3" t="s">
        <v>44</v>
      </c>
      <c r="C49" s="2">
        <v>5.2621529159042089</v>
      </c>
      <c r="D49" s="4">
        <v>9496</v>
      </c>
      <c r="E49" s="2">
        <v>4.1228799061537709</v>
      </c>
      <c r="F49" s="2">
        <v>3.569227852301275</v>
      </c>
      <c r="G49" s="2">
        <v>3.6048511379626111</v>
      </c>
      <c r="H49" s="2">
        <v>25.076752237246065</v>
      </c>
      <c r="I49" s="2">
        <v>49.05797101449275</v>
      </c>
      <c r="J49" s="2">
        <v>21.75407605452245</v>
      </c>
      <c r="K49" s="2">
        <v>40.769659788064693</v>
      </c>
      <c r="L49" s="2">
        <v>17.142726461911405</v>
      </c>
      <c r="M49" s="2">
        <v>44.539141414141412</v>
      </c>
      <c r="N49" s="2">
        <v>19.400387750811706</v>
      </c>
      <c r="O49" s="11">
        <v>18.957940991839298</v>
      </c>
      <c r="P49" s="11">
        <v>77.938534058292291</v>
      </c>
      <c r="Q49" s="2">
        <v>390.0600600600601</v>
      </c>
      <c r="R49" s="2">
        <v>648.55281480007955</v>
      </c>
      <c r="S49" s="13">
        <v>362.71626297577853</v>
      </c>
      <c r="T49" s="13">
        <v>903.24305675349319</v>
      </c>
      <c r="U49" s="15">
        <v>313</v>
      </c>
      <c r="V49" s="15">
        <v>553</v>
      </c>
      <c r="W49" s="15">
        <v>866</v>
      </c>
      <c r="X49" s="2">
        <v>63.85681293302541</v>
      </c>
      <c r="Y49" s="15">
        <v>221</v>
      </c>
      <c r="Z49" s="2">
        <v>12.443693693693694</v>
      </c>
      <c r="AA49" s="3" t="s">
        <v>44</v>
      </c>
      <c r="AB49" s="19">
        <v>10.280343223947074</v>
      </c>
      <c r="AC49" s="19">
        <v>15.574285086480208</v>
      </c>
      <c r="AD49" s="19">
        <v>12.983651226158038</v>
      </c>
      <c r="AE49" s="15">
        <v>6278</v>
      </c>
      <c r="AF49" s="15">
        <v>9923</v>
      </c>
      <c r="AG49" s="15">
        <f t="shared" si="0"/>
        <v>16201</v>
      </c>
    </row>
    <row r="50" spans="1:33" x14ac:dyDescent="0.35">
      <c r="A50" s="20">
        <v>46</v>
      </c>
      <c r="B50" s="3" t="s">
        <v>45</v>
      </c>
      <c r="C50" s="2">
        <v>7.4256719581032344</v>
      </c>
      <c r="D50" s="4">
        <v>4277</v>
      </c>
      <c r="E50" s="2">
        <v>4.7095435684647304</v>
      </c>
      <c r="F50" s="2">
        <v>4.4957063478700121</v>
      </c>
      <c r="G50" s="2">
        <v>4.7034842021818726</v>
      </c>
      <c r="H50" s="2">
        <v>22.411622276029057</v>
      </c>
      <c r="I50" s="2">
        <v>62.778730703259001</v>
      </c>
      <c r="J50" s="2">
        <v>36.275081175589044</v>
      </c>
      <c r="K50" s="2">
        <v>56.369426751592357</v>
      </c>
      <c r="L50" s="2">
        <v>27.011989655983072</v>
      </c>
      <c r="M50" s="2">
        <v>59.176954732510289</v>
      </c>
      <c r="N50" s="2">
        <v>31.506517615722991</v>
      </c>
      <c r="O50" s="11">
        <v>17.839607201309331</v>
      </c>
      <c r="P50" s="11">
        <v>78.374699759807839</v>
      </c>
      <c r="Q50" s="2">
        <v>423.02904564315355</v>
      </c>
      <c r="R50" s="2">
        <v>659.375</v>
      </c>
      <c r="S50" s="13">
        <v>350.38759689922483</v>
      </c>
      <c r="T50" s="13">
        <v>795.57860262008739</v>
      </c>
      <c r="U50" s="15">
        <v>331</v>
      </c>
      <c r="V50" s="15">
        <v>508</v>
      </c>
      <c r="W50" s="15">
        <v>839</v>
      </c>
      <c r="X50" s="2">
        <v>60.54827175208581</v>
      </c>
      <c r="Y50" s="15">
        <v>268</v>
      </c>
      <c r="Z50" s="2">
        <v>10.501567398119123</v>
      </c>
      <c r="AA50" s="3" t="s">
        <v>45</v>
      </c>
      <c r="AB50" s="19">
        <v>11.232769576693714</v>
      </c>
      <c r="AC50" s="19">
        <v>17.455266555985979</v>
      </c>
      <c r="AD50" s="19">
        <v>14.435215946843854</v>
      </c>
      <c r="AE50" s="15">
        <v>2298</v>
      </c>
      <c r="AF50" s="15">
        <v>3785</v>
      </c>
      <c r="AG50" s="15">
        <f t="shared" si="0"/>
        <v>6083</v>
      </c>
    </row>
    <row r="51" spans="1:33" x14ac:dyDescent="0.35">
      <c r="A51" s="20">
        <v>47</v>
      </c>
      <c r="B51" s="3" t="s">
        <v>46</v>
      </c>
      <c r="C51" s="2">
        <v>5.3473076306079896</v>
      </c>
      <c r="D51" s="4">
        <v>2970</v>
      </c>
      <c r="E51" s="2">
        <v>4.9834915394139498</v>
      </c>
      <c r="F51" s="2">
        <v>3.5407921153495163</v>
      </c>
      <c r="G51" s="2">
        <v>4.0675870595507932</v>
      </c>
      <c r="H51" s="2">
        <v>18.669929465956528</v>
      </c>
      <c r="I51" s="2">
        <v>49.576271186440678</v>
      </c>
      <c r="J51" s="2">
        <v>32.913177611282499</v>
      </c>
      <c r="K51" s="2">
        <v>43.661971830985912</v>
      </c>
      <c r="L51" s="2">
        <v>21.355498721227622</v>
      </c>
      <c r="M51" s="2">
        <v>46.542827657378744</v>
      </c>
      <c r="N51" s="2">
        <v>27.022576591411362</v>
      </c>
      <c r="O51" s="11">
        <v>21.100917431192663</v>
      </c>
      <c r="P51" s="11">
        <v>80.250648228176317</v>
      </c>
      <c r="Q51" s="2">
        <v>419.13265306122446</v>
      </c>
      <c r="R51" s="2">
        <v>662.77173913043475</v>
      </c>
      <c r="S51" s="13">
        <v>360.98130841121497</v>
      </c>
      <c r="T51" s="13">
        <v>909.21673482227118</v>
      </c>
      <c r="U51" s="15">
        <v>143</v>
      </c>
      <c r="V51" s="15">
        <v>224</v>
      </c>
      <c r="W51" s="15">
        <v>367</v>
      </c>
      <c r="X51" s="2">
        <v>61.03542234332425</v>
      </c>
      <c r="Y51" s="15">
        <v>108</v>
      </c>
      <c r="Z51" s="2">
        <v>10.227272727272728</v>
      </c>
      <c r="AA51" s="3" t="s">
        <v>46</v>
      </c>
      <c r="AB51" s="19">
        <v>10.797552775174998</v>
      </c>
      <c r="AC51" s="19">
        <v>17.127677055376019</v>
      </c>
      <c r="AD51" s="19">
        <v>13.972911343718234</v>
      </c>
      <c r="AE51" s="15">
        <v>1959</v>
      </c>
      <c r="AF51" s="15">
        <v>3127</v>
      </c>
      <c r="AG51" s="15">
        <f t="shared" si="0"/>
        <v>5086</v>
      </c>
    </row>
    <row r="52" spans="1:33" x14ac:dyDescent="0.35">
      <c r="A52" s="20">
        <v>48</v>
      </c>
      <c r="B52" s="3" t="s">
        <v>47</v>
      </c>
      <c r="C52" s="2">
        <v>7.3336334308650315</v>
      </c>
      <c r="D52" s="4">
        <v>2390</v>
      </c>
      <c r="E52" s="2">
        <v>4.1190424843648907</v>
      </c>
      <c r="F52" s="2">
        <v>4.2351223074114639</v>
      </c>
      <c r="G52" s="2">
        <v>5.0843593251253987</v>
      </c>
      <c r="H52" s="2">
        <v>18.295031454615483</v>
      </c>
      <c r="I52" s="2">
        <v>64.831804281345569</v>
      </c>
      <c r="J52" s="2">
        <v>40.455225120451907</v>
      </c>
      <c r="K52" s="2">
        <v>48.376623376623378</v>
      </c>
      <c r="L52" s="2">
        <v>25.955414012738853</v>
      </c>
      <c r="M52" s="2">
        <v>57.322834645669296</v>
      </c>
      <c r="N52" s="2">
        <v>33.059598341328559</v>
      </c>
      <c r="O52" s="11">
        <v>13.734567901234568</v>
      </c>
      <c r="P52" s="11">
        <v>79.551504396224885</v>
      </c>
      <c r="Q52" s="2">
        <v>415.30418250950572</v>
      </c>
      <c r="R52" s="2">
        <v>592.71084337349396</v>
      </c>
      <c r="S52" s="13">
        <v>337.25490196078431</v>
      </c>
      <c r="T52" s="13">
        <v>783.12622629169391</v>
      </c>
      <c r="U52" s="15">
        <v>176</v>
      </c>
      <c r="V52" s="15">
        <v>218</v>
      </c>
      <c r="W52" s="15">
        <v>394</v>
      </c>
      <c r="X52" s="2">
        <v>55.329949238578678</v>
      </c>
      <c r="Y52" s="15">
        <v>87</v>
      </c>
      <c r="Z52" s="2">
        <v>13.593749999999998</v>
      </c>
      <c r="AA52" s="3" t="s">
        <v>47</v>
      </c>
      <c r="AB52" s="19">
        <v>12.051948051948052</v>
      </c>
      <c r="AC52" s="19">
        <v>17.954815695600477</v>
      </c>
      <c r="AD52" s="19">
        <v>14.999571073174916</v>
      </c>
      <c r="AE52" s="15">
        <v>1392</v>
      </c>
      <c r="AF52" s="15">
        <v>2114</v>
      </c>
      <c r="AG52" s="15">
        <f t="shared" si="0"/>
        <v>3506</v>
      </c>
    </row>
    <row r="53" spans="1:33" x14ac:dyDescent="0.35">
      <c r="A53" s="20">
        <v>49</v>
      </c>
      <c r="B53" s="3" t="s">
        <v>48</v>
      </c>
      <c r="C53" s="2">
        <v>5.097690838924045</v>
      </c>
      <c r="D53" s="4">
        <v>10973</v>
      </c>
      <c r="E53" s="2">
        <v>2.2373096000281425</v>
      </c>
      <c r="F53" s="2">
        <v>1.6963495787975533</v>
      </c>
      <c r="G53" s="2">
        <v>2.2473335377004471</v>
      </c>
      <c r="H53" s="2">
        <v>23.556120595713768</v>
      </c>
      <c r="I53" s="2">
        <v>38.679245283018872</v>
      </c>
      <c r="J53" s="2">
        <v>8.2743295353042416</v>
      </c>
      <c r="K53" s="2">
        <v>30.997304582210244</v>
      </c>
      <c r="L53" s="2">
        <v>6.7956511318822574</v>
      </c>
      <c r="M53" s="2">
        <v>34.684032802701395</v>
      </c>
      <c r="N53" s="2">
        <v>7.5359477124183005</v>
      </c>
      <c r="O53" s="11">
        <v>23.147256977863332</v>
      </c>
      <c r="P53" s="11">
        <v>79.446171910674295</v>
      </c>
      <c r="Q53" s="2">
        <v>410.97965960979661</v>
      </c>
      <c r="R53" s="2">
        <v>670.34075104311546</v>
      </c>
      <c r="S53" s="13">
        <v>374.03189066059224</v>
      </c>
      <c r="T53" s="13">
        <v>1005.4821975949069</v>
      </c>
      <c r="U53" s="15">
        <v>512</v>
      </c>
      <c r="V53" s="15">
        <v>1374</v>
      </c>
      <c r="W53" s="15">
        <v>1886</v>
      </c>
      <c r="X53" s="2">
        <v>72.852598091198303</v>
      </c>
      <c r="Y53" s="15">
        <v>36</v>
      </c>
      <c r="Z53" s="2">
        <v>7.1146245059288544</v>
      </c>
      <c r="AA53" s="3" t="s">
        <v>48</v>
      </c>
      <c r="AB53" s="19">
        <v>10.850155021223935</v>
      </c>
      <c r="AC53" s="19">
        <v>14.409672830725462</v>
      </c>
      <c r="AD53" s="19">
        <v>12.653138854639417</v>
      </c>
      <c r="AE53" s="15">
        <v>8154</v>
      </c>
      <c r="AF53" s="15">
        <v>11143</v>
      </c>
      <c r="AG53" s="15">
        <f t="shared" si="0"/>
        <v>19297</v>
      </c>
    </row>
    <row r="54" spans="1:33" x14ac:dyDescent="0.35">
      <c r="A54" s="20">
        <v>50</v>
      </c>
      <c r="B54" s="3" t="s">
        <v>49</v>
      </c>
      <c r="C54" s="2">
        <v>5.5825420684092828</v>
      </c>
      <c r="D54" s="4">
        <v>7375</v>
      </c>
      <c r="E54" s="2">
        <v>2.6070763500931098</v>
      </c>
      <c r="F54" s="2">
        <v>2.176930382058587</v>
      </c>
      <c r="G54" s="2">
        <v>2.4244690630891723</v>
      </c>
      <c r="H54" s="2">
        <v>24.959192758569522</v>
      </c>
      <c r="I54" s="2">
        <v>42.245199409158054</v>
      </c>
      <c r="J54" s="2">
        <v>10.701131499485681</v>
      </c>
      <c r="K54" s="2">
        <v>33.616504854368934</v>
      </c>
      <c r="L54" s="2">
        <v>8.1012027170187579</v>
      </c>
      <c r="M54" s="2">
        <v>37.450199203187253</v>
      </c>
      <c r="N54" s="2">
        <v>9.3534545103900477</v>
      </c>
      <c r="O54" s="11">
        <v>23.407022106631988</v>
      </c>
      <c r="P54" s="11">
        <v>83.555797984983641</v>
      </c>
      <c r="Q54" s="2">
        <v>416.3166397415186</v>
      </c>
      <c r="R54" s="2">
        <v>872.01450892857144</v>
      </c>
      <c r="S54" s="13">
        <v>362.17532467532465</v>
      </c>
      <c r="T54" s="13">
        <v>1228.3169741072938</v>
      </c>
      <c r="U54" s="15">
        <v>416</v>
      </c>
      <c r="V54" s="15">
        <v>1152</v>
      </c>
      <c r="W54" s="15">
        <v>1568</v>
      </c>
      <c r="X54" s="2">
        <v>73.469387755102048</v>
      </c>
      <c r="Y54" s="15">
        <v>37</v>
      </c>
      <c r="Z54" s="2">
        <v>6.6189624329159216</v>
      </c>
      <c r="AA54" s="3" t="s">
        <v>49</v>
      </c>
      <c r="AB54" s="19">
        <v>12.596708698439837</v>
      </c>
      <c r="AC54" s="19">
        <v>17.291145720530036</v>
      </c>
      <c r="AD54" s="19">
        <v>15.038225829592736</v>
      </c>
      <c r="AE54" s="15">
        <v>5894</v>
      </c>
      <c r="AF54" s="15">
        <v>8782</v>
      </c>
      <c r="AG54" s="15">
        <f t="shared" si="0"/>
        <v>14676</v>
      </c>
    </row>
    <row r="55" spans="1:33" x14ac:dyDescent="0.35">
      <c r="A55" s="20">
        <v>51</v>
      </c>
      <c r="B55" s="3" t="s">
        <v>50</v>
      </c>
      <c r="C55" s="2">
        <v>5.4837075806179305</v>
      </c>
      <c r="D55" s="4">
        <v>2353</v>
      </c>
      <c r="E55" s="2">
        <v>4.8362369337979088</v>
      </c>
      <c r="F55" s="2">
        <v>4.3197102948784272</v>
      </c>
      <c r="G55" s="2">
        <v>3.7423378857941709</v>
      </c>
      <c r="H55" s="2">
        <v>18.955223880597014</v>
      </c>
      <c r="I55" s="2">
        <v>51.5625</v>
      </c>
      <c r="J55" s="2">
        <v>31.595940959409596</v>
      </c>
      <c r="K55" s="2">
        <v>39.335180055401665</v>
      </c>
      <c r="L55" s="2">
        <v>18.697225572979491</v>
      </c>
      <c r="M55" s="2">
        <v>44.622093023255815</v>
      </c>
      <c r="N55" s="2">
        <v>24.977502812148479</v>
      </c>
      <c r="O55" s="11">
        <v>23.410404624277454</v>
      </c>
      <c r="P55" s="11">
        <v>82.41998877035374</v>
      </c>
      <c r="Q55" s="2">
        <v>428.91221374045801</v>
      </c>
      <c r="R55" s="2">
        <v>690.71592649310878</v>
      </c>
      <c r="S55" s="13">
        <v>365.46052631578948</v>
      </c>
      <c r="T55" s="13">
        <v>973.24663260566649</v>
      </c>
      <c r="U55" s="15">
        <v>113</v>
      </c>
      <c r="V55" s="15">
        <v>196</v>
      </c>
      <c r="W55" s="15">
        <v>309</v>
      </c>
      <c r="X55" s="2">
        <v>63.430420711974108</v>
      </c>
      <c r="Y55" s="15">
        <v>45</v>
      </c>
      <c r="Z55" s="2">
        <v>8.2720588235294112</v>
      </c>
      <c r="AA55" s="3" t="s">
        <v>50</v>
      </c>
      <c r="AB55" s="19">
        <v>12.322925701069673</v>
      </c>
      <c r="AC55" s="19">
        <v>17.763476576015499</v>
      </c>
      <c r="AD55" s="19">
        <v>15.107074704926143</v>
      </c>
      <c r="AE55" s="15">
        <v>1705</v>
      </c>
      <c r="AF55" s="15">
        <v>2567</v>
      </c>
      <c r="AG55" s="15">
        <f t="shared" si="0"/>
        <v>4272</v>
      </c>
    </row>
    <row r="56" spans="1:33" x14ac:dyDescent="0.35">
      <c r="A56" s="20">
        <v>52</v>
      </c>
      <c r="B56" s="3" t="s">
        <v>51</v>
      </c>
      <c r="C56" s="2">
        <v>6.6307582900940281</v>
      </c>
      <c r="D56" s="4">
        <v>11067</v>
      </c>
      <c r="E56" s="2">
        <v>2.8144448408451259</v>
      </c>
      <c r="F56" s="2">
        <v>2.3799359658484525</v>
      </c>
      <c r="G56" s="2">
        <v>2.8343639801706955</v>
      </c>
      <c r="H56" s="2">
        <v>32.971971276349315</v>
      </c>
      <c r="I56" s="2">
        <v>41.956882255389715</v>
      </c>
      <c r="J56" s="2">
        <v>10.371363105788769</v>
      </c>
      <c r="K56" s="2">
        <v>34.976367319378795</v>
      </c>
      <c r="L56" s="2">
        <v>7.5204688084452016</v>
      </c>
      <c r="M56" s="2">
        <v>38.100558659217874</v>
      </c>
      <c r="N56" s="2">
        <v>8.9129997139194099</v>
      </c>
      <c r="O56" s="11">
        <v>23.636363636363637</v>
      </c>
      <c r="P56" s="11">
        <v>82.454749217626656</v>
      </c>
      <c r="Q56" s="2">
        <v>409.83488872936107</v>
      </c>
      <c r="R56" s="2">
        <v>884.32227488151659</v>
      </c>
      <c r="S56" s="13">
        <v>361.57243816254419</v>
      </c>
      <c r="T56" s="13">
        <v>1088.9308109257095</v>
      </c>
      <c r="U56" s="15">
        <v>690</v>
      </c>
      <c r="V56" s="15">
        <v>1816</v>
      </c>
      <c r="W56" s="15">
        <v>2506</v>
      </c>
      <c r="X56" s="2">
        <v>72.466081404628895</v>
      </c>
      <c r="Y56" s="15">
        <v>78</v>
      </c>
      <c r="Z56" s="2">
        <v>7.4569789674952203</v>
      </c>
      <c r="AA56" s="3" t="s">
        <v>51</v>
      </c>
      <c r="AB56" s="19">
        <v>11.197115894390839</v>
      </c>
      <c r="AC56" s="19">
        <v>15.447839831401474</v>
      </c>
      <c r="AD56" s="19">
        <v>13.402625421838671</v>
      </c>
      <c r="AE56" s="15">
        <v>7392</v>
      </c>
      <c r="AF56" s="15">
        <v>10995</v>
      </c>
      <c r="AG56" s="15">
        <f t="shared" si="0"/>
        <v>18387</v>
      </c>
    </row>
    <row r="57" spans="1:33" x14ac:dyDescent="0.35">
      <c r="A57" s="20">
        <v>53</v>
      </c>
      <c r="B57" s="3" t="s">
        <v>52</v>
      </c>
      <c r="C57" s="2">
        <v>5.8377104098597954</v>
      </c>
      <c r="D57" s="4">
        <v>10533</v>
      </c>
      <c r="E57" s="2">
        <v>3.8008771254904974</v>
      </c>
      <c r="F57" s="2">
        <v>3.3642691415313224</v>
      </c>
      <c r="G57" s="2">
        <v>3.2757617972057291</v>
      </c>
      <c r="H57" s="2">
        <v>15.214115137604042</v>
      </c>
      <c r="I57" s="2">
        <v>50.989632422243169</v>
      </c>
      <c r="J57" s="2">
        <v>24.196423266591406</v>
      </c>
      <c r="K57" s="2">
        <v>38.756715272448197</v>
      </c>
      <c r="L57" s="2">
        <v>15.514696013957858</v>
      </c>
      <c r="M57" s="2">
        <v>44.021968736797632</v>
      </c>
      <c r="N57" s="2">
        <v>19.635630384816054</v>
      </c>
      <c r="O57" s="11">
        <v>19.625</v>
      </c>
      <c r="P57" s="11">
        <v>81.228385863300247</v>
      </c>
      <c r="Q57" s="2">
        <v>444.29429429429428</v>
      </c>
      <c r="R57" s="2">
        <v>668.12239800166526</v>
      </c>
      <c r="S57" s="13">
        <v>379.31654676258995</v>
      </c>
      <c r="T57" s="13">
        <v>977.16592360525362</v>
      </c>
      <c r="U57" s="15">
        <v>656</v>
      </c>
      <c r="V57" s="15">
        <v>1349</v>
      </c>
      <c r="W57" s="15">
        <v>2005</v>
      </c>
      <c r="X57" s="2">
        <v>67.281795511221944</v>
      </c>
      <c r="Y57" s="15">
        <v>165</v>
      </c>
      <c r="Z57" s="2">
        <v>9.7575399172087511</v>
      </c>
      <c r="AA57" s="3" t="s">
        <v>52</v>
      </c>
      <c r="AB57" s="19">
        <v>12.466532532754551</v>
      </c>
      <c r="AC57" s="19">
        <v>18.078237201760484</v>
      </c>
      <c r="AD57" s="19">
        <v>15.400384272076733</v>
      </c>
      <c r="AE57" s="15">
        <v>7869</v>
      </c>
      <c r="AF57" s="15">
        <v>12487</v>
      </c>
      <c r="AG57" s="15">
        <f t="shared" si="0"/>
        <v>20356</v>
      </c>
    </row>
    <row r="58" spans="1:33" x14ac:dyDescent="0.35">
      <c r="A58" s="20">
        <v>54</v>
      </c>
      <c r="B58" s="3" t="s">
        <v>53</v>
      </c>
      <c r="C58" s="2">
        <v>5.6729834791059277</v>
      </c>
      <c r="D58" s="4">
        <v>1083</v>
      </c>
      <c r="E58" s="2">
        <v>4.0313549832026876</v>
      </c>
      <c r="F58" s="2">
        <v>3.8352272727272729</v>
      </c>
      <c r="G58" s="2">
        <v>3.693813974187806</v>
      </c>
      <c r="H58" s="2">
        <v>11.478900503290747</v>
      </c>
      <c r="I58" s="2">
        <v>47.337278106508876</v>
      </c>
      <c r="J58" s="2">
        <v>24.031976017986509</v>
      </c>
      <c r="K58" s="2">
        <v>39.743589743589745</v>
      </c>
      <c r="L58" s="2">
        <v>14.185177039806465</v>
      </c>
      <c r="M58" s="2">
        <v>44.200626959247643</v>
      </c>
      <c r="N58" s="2">
        <v>18.784336645236703</v>
      </c>
      <c r="O58" s="11">
        <v>24.324324324324326</v>
      </c>
      <c r="P58" s="11">
        <v>78.821619113894698</v>
      </c>
      <c r="Q58" s="2">
        <v>431.83520599250937</v>
      </c>
      <c r="R58" s="2">
        <v>627.16232227488149</v>
      </c>
      <c r="S58" s="13">
        <v>356.89655172413791</v>
      </c>
      <c r="T58" s="13">
        <v>822.80701754385962</v>
      </c>
      <c r="U58" s="15">
        <v>97</v>
      </c>
      <c r="V58" s="15">
        <v>174</v>
      </c>
      <c r="W58" s="15">
        <v>271</v>
      </c>
      <c r="X58" s="2">
        <v>64.206642066420656</v>
      </c>
      <c r="Y58" s="15">
        <v>23</v>
      </c>
      <c r="Z58" s="2">
        <v>10.648148148148149</v>
      </c>
      <c r="AA58" s="3" t="s">
        <v>53</v>
      </c>
      <c r="AB58" s="19">
        <v>13.687752355316285</v>
      </c>
      <c r="AC58" s="19">
        <v>19.539366629115033</v>
      </c>
      <c r="AD58" s="19">
        <v>16.715295338131362</v>
      </c>
      <c r="AE58" s="15">
        <v>1017</v>
      </c>
      <c r="AF58" s="15">
        <v>1561</v>
      </c>
      <c r="AG58" s="15">
        <f t="shared" si="0"/>
        <v>2578</v>
      </c>
    </row>
    <row r="59" spans="1:33" x14ac:dyDescent="0.35">
      <c r="A59" s="20">
        <v>55</v>
      </c>
      <c r="B59" s="3" t="s">
        <v>54</v>
      </c>
      <c r="C59" s="2">
        <v>4.869507763462174</v>
      </c>
      <c r="D59" s="4">
        <v>870</v>
      </c>
      <c r="E59" s="2">
        <v>3.0136098509397278</v>
      </c>
      <c r="F59" s="2">
        <v>3.766707168894289</v>
      </c>
      <c r="G59" s="2">
        <v>2.7714789619551525</v>
      </c>
      <c r="H59" s="2">
        <v>13.772791023842917</v>
      </c>
      <c r="I59" s="2">
        <v>47.115384615384613</v>
      </c>
      <c r="J59" s="2">
        <v>32.321041214750537</v>
      </c>
      <c r="K59" s="2">
        <v>37.5</v>
      </c>
      <c r="L59" s="2">
        <v>17.944824095165782</v>
      </c>
      <c r="M59" s="2">
        <v>43.661971830985912</v>
      </c>
      <c r="N59" s="2">
        <v>24.859201047806156</v>
      </c>
      <c r="O59" s="11">
        <v>21.266968325791854</v>
      </c>
      <c r="P59" s="11">
        <v>84.159707724425886</v>
      </c>
      <c r="Q59" s="2">
        <v>428.391959798995</v>
      </c>
      <c r="R59" s="2">
        <v>680.07246376811599</v>
      </c>
      <c r="S59" s="13">
        <v>332.20338983050846</v>
      </c>
      <c r="T59" s="13">
        <v>856.14194722474974</v>
      </c>
      <c r="U59" s="15">
        <v>73</v>
      </c>
      <c r="V59" s="15">
        <v>93</v>
      </c>
      <c r="W59" s="15">
        <v>166</v>
      </c>
      <c r="X59" s="2">
        <v>56.024096385542165</v>
      </c>
      <c r="Y59" s="15">
        <v>14</v>
      </c>
      <c r="Z59" s="2">
        <v>4.9645390070921991</v>
      </c>
      <c r="AA59" s="3" t="s">
        <v>54</v>
      </c>
      <c r="AB59" s="19">
        <v>12.217336683417084</v>
      </c>
      <c r="AC59" s="19">
        <v>18.72346876895088</v>
      </c>
      <c r="AD59" s="19">
        <v>15.511525711201912</v>
      </c>
      <c r="AE59" s="15">
        <v>778</v>
      </c>
      <c r="AF59" s="15">
        <v>1235</v>
      </c>
      <c r="AG59" s="15">
        <f t="shared" si="0"/>
        <v>2013</v>
      </c>
    </row>
    <row r="60" spans="1:33" x14ac:dyDescent="0.35">
      <c r="A60" s="20">
        <v>56</v>
      </c>
      <c r="B60" s="3" t="s">
        <v>55</v>
      </c>
      <c r="C60" s="2">
        <v>6.1234291203073719</v>
      </c>
      <c r="D60" s="4">
        <v>915</v>
      </c>
      <c r="E60" s="2">
        <v>3.2745591939546599</v>
      </c>
      <c r="F60" s="2">
        <v>4.0898155573376105</v>
      </c>
      <c r="G60" s="2">
        <v>4.4176706827309236</v>
      </c>
      <c r="H60" s="2">
        <v>13.774255261000274</v>
      </c>
      <c r="I60" s="2">
        <v>53.333333333333336</v>
      </c>
      <c r="J60" s="2">
        <v>37.621951219512198</v>
      </c>
      <c r="K60" s="2">
        <v>33.75</v>
      </c>
      <c r="L60" s="2">
        <v>20.334346504559271</v>
      </c>
      <c r="M60" s="2">
        <v>42.611683848797249</v>
      </c>
      <c r="N60" s="2">
        <v>28.964992389649925</v>
      </c>
      <c r="O60" s="11">
        <v>14.802631578947366</v>
      </c>
      <c r="P60" s="11">
        <v>78.99818949909475</v>
      </c>
      <c r="Q60" s="2">
        <v>405.23255813953489</v>
      </c>
      <c r="R60" s="2">
        <v>605.1260504201681</v>
      </c>
      <c r="S60" s="13">
        <v>341.66666666666669</v>
      </c>
      <c r="T60" s="13">
        <v>827.58229284903518</v>
      </c>
      <c r="U60" s="15">
        <v>70</v>
      </c>
      <c r="V60" s="15">
        <v>80</v>
      </c>
      <c r="W60" s="15">
        <v>150</v>
      </c>
      <c r="X60" s="2">
        <v>53.333333333333336</v>
      </c>
      <c r="Y60" s="15">
        <v>22</v>
      </c>
      <c r="Z60" s="2">
        <v>8.4291187739463602</v>
      </c>
      <c r="AA60" s="3" t="s">
        <v>55</v>
      </c>
      <c r="AB60" s="19">
        <v>12.589747871097012</v>
      </c>
      <c r="AC60" s="19">
        <v>17.926490984743413</v>
      </c>
      <c r="AD60" s="19">
        <v>15.207961214595562</v>
      </c>
      <c r="AE60" s="15">
        <v>754</v>
      </c>
      <c r="AF60" s="15">
        <v>1034</v>
      </c>
      <c r="AG60" s="15">
        <f t="shared" si="0"/>
        <v>1788</v>
      </c>
    </row>
    <row r="61" spans="1:33" x14ac:dyDescent="0.35">
      <c r="A61" s="20">
        <v>57</v>
      </c>
      <c r="B61" s="3" t="s">
        <v>56</v>
      </c>
      <c r="C61" s="2">
        <v>3.4170630710790184</v>
      </c>
      <c r="D61" s="4">
        <v>2523</v>
      </c>
      <c r="E61" s="2">
        <v>3.0097087378640777</v>
      </c>
      <c r="F61" s="2">
        <v>2.880859375</v>
      </c>
      <c r="G61" s="2">
        <v>2.1067683508102957</v>
      </c>
      <c r="H61" s="2">
        <v>12.867720632379429</v>
      </c>
      <c r="I61" s="2">
        <v>40.729483282674771</v>
      </c>
      <c r="J61" s="2">
        <v>15.599730458221025</v>
      </c>
      <c r="K61" s="2">
        <v>26.332288401253916</v>
      </c>
      <c r="L61" s="2">
        <v>8.8270629149541584</v>
      </c>
      <c r="M61" s="2">
        <v>33.230769230769234</v>
      </c>
      <c r="N61" s="2">
        <v>12.094616639477977</v>
      </c>
      <c r="O61" s="11">
        <v>28.527607361963192</v>
      </c>
      <c r="P61" s="11">
        <v>85.056348120643605</v>
      </c>
      <c r="Q61" s="2">
        <v>432.54950495049502</v>
      </c>
      <c r="R61" s="2">
        <v>772.70191285866099</v>
      </c>
      <c r="S61" s="13">
        <v>394.8905109489051</v>
      </c>
      <c r="T61" s="13">
        <v>1227.4798457763757</v>
      </c>
      <c r="U61" s="15">
        <v>83</v>
      </c>
      <c r="V61" s="15">
        <v>178</v>
      </c>
      <c r="W61" s="15">
        <v>261</v>
      </c>
      <c r="X61" s="2">
        <v>68.199233716475092</v>
      </c>
      <c r="Y61" s="15">
        <v>15</v>
      </c>
      <c r="Z61" s="2">
        <v>4.0760869565217392</v>
      </c>
      <c r="AA61" s="3" t="s">
        <v>56</v>
      </c>
      <c r="AB61" s="19">
        <v>13.021283602980526</v>
      </c>
      <c r="AC61" s="19">
        <v>19.472954230235786</v>
      </c>
      <c r="AD61" s="19">
        <v>16.308891536581918</v>
      </c>
      <c r="AE61" s="15">
        <v>3163</v>
      </c>
      <c r="AF61" s="15">
        <v>4914</v>
      </c>
      <c r="AG61" s="15">
        <f t="shared" si="0"/>
        <v>8077</v>
      </c>
    </row>
    <row r="62" spans="1:33" x14ac:dyDescent="0.35">
      <c r="A62" s="20">
        <v>58</v>
      </c>
      <c r="B62" s="3" t="s">
        <v>57</v>
      </c>
      <c r="C62" s="2">
        <v>8.2891246684350133</v>
      </c>
      <c r="D62" s="4">
        <v>872</v>
      </c>
      <c r="E62" s="2">
        <v>4.2926239419588876</v>
      </c>
      <c r="F62" s="2">
        <v>5.2480916030534353</v>
      </c>
      <c r="G62" s="2">
        <v>5.5399588246303573</v>
      </c>
      <c r="H62" s="2">
        <v>16.549295774647888</v>
      </c>
      <c r="I62" s="2">
        <v>60.526315789473685</v>
      </c>
      <c r="J62" s="2">
        <v>33.839212469237076</v>
      </c>
      <c r="K62" s="2">
        <v>57.499999999999993</v>
      </c>
      <c r="L62" s="2">
        <v>24.388318863456984</v>
      </c>
      <c r="M62" s="2">
        <v>59.420289855072461</v>
      </c>
      <c r="N62" s="2">
        <v>29.136546184738954</v>
      </c>
      <c r="O62" s="11">
        <v>17.625899280575538</v>
      </c>
      <c r="P62" s="11">
        <v>77.36905237904837</v>
      </c>
      <c r="Q62" s="2">
        <v>430.09950248756218</v>
      </c>
      <c r="R62" s="2">
        <v>616.70124481327798</v>
      </c>
      <c r="S62" s="13">
        <v>347.91666666666669</v>
      </c>
      <c r="T62" s="13">
        <v>761.93693693693695</v>
      </c>
      <c r="U62" s="15">
        <v>75</v>
      </c>
      <c r="V62" s="15">
        <v>131</v>
      </c>
      <c r="W62" s="15">
        <v>206</v>
      </c>
      <c r="X62" s="2">
        <v>63.592233009708742</v>
      </c>
      <c r="Y62" s="15">
        <v>27</v>
      </c>
      <c r="Z62" s="2">
        <v>13.366336633663368</v>
      </c>
      <c r="AA62" s="3" t="s">
        <v>57</v>
      </c>
      <c r="AB62" s="19">
        <v>13.239875389408098</v>
      </c>
      <c r="AC62" s="19">
        <v>17.843137254901961</v>
      </c>
      <c r="AD62" s="19">
        <v>15.565830030823427</v>
      </c>
      <c r="AE62" s="15">
        <v>595</v>
      </c>
      <c r="AF62" s="15">
        <v>819</v>
      </c>
      <c r="AG62" s="15">
        <f t="shared" si="0"/>
        <v>1414</v>
      </c>
    </row>
    <row r="63" spans="1:33" x14ac:dyDescent="0.35">
      <c r="A63" s="20">
        <v>59</v>
      </c>
      <c r="B63" s="3" t="s">
        <v>58</v>
      </c>
      <c r="C63" s="2">
        <v>3.5725384000710294</v>
      </c>
      <c r="D63" s="4">
        <v>3721</v>
      </c>
      <c r="E63" s="2">
        <v>1.9529475883368155</v>
      </c>
      <c r="F63" s="2">
        <v>1.953925943794476</v>
      </c>
      <c r="G63" s="2">
        <v>1.9414244508542269</v>
      </c>
      <c r="H63" s="2">
        <v>16.675865331546163</v>
      </c>
      <c r="I63" s="2">
        <v>33.39222614840989</v>
      </c>
      <c r="J63" s="2">
        <v>7.1102610563049469</v>
      </c>
      <c r="K63" s="2">
        <v>23.278688524590162</v>
      </c>
      <c r="L63" s="2">
        <v>4.9255188486127297</v>
      </c>
      <c r="M63" s="2">
        <v>28.030303030303028</v>
      </c>
      <c r="N63" s="2">
        <v>5.9798235781470828</v>
      </c>
      <c r="O63" s="11">
        <v>25.761316872427987</v>
      </c>
      <c r="P63" s="11">
        <v>85.104794064646001</v>
      </c>
      <c r="Q63" s="2">
        <v>447.21886336154773</v>
      </c>
      <c r="R63" s="2">
        <v>1206.4315352697095</v>
      </c>
      <c r="S63" s="13">
        <v>389.17910447761193</v>
      </c>
      <c r="T63" s="13">
        <v>1375.4063719115734</v>
      </c>
      <c r="U63" s="15">
        <v>453</v>
      </c>
      <c r="V63" s="15">
        <v>763</v>
      </c>
      <c r="W63" s="15">
        <v>1216</v>
      </c>
      <c r="X63" s="2">
        <v>62.746710526315788</v>
      </c>
      <c r="Y63" s="15">
        <v>50</v>
      </c>
      <c r="Z63" s="2">
        <v>9.8231827111984273</v>
      </c>
      <c r="AA63" s="3" t="s">
        <v>58</v>
      </c>
      <c r="AB63" s="19">
        <v>10.457888610980412</v>
      </c>
      <c r="AC63" s="19">
        <v>13.642876952944437</v>
      </c>
      <c r="AD63" s="19">
        <v>12.099618598978946</v>
      </c>
      <c r="AE63" s="15">
        <v>4223</v>
      </c>
      <c r="AF63" s="15">
        <v>5903</v>
      </c>
      <c r="AG63" s="15">
        <f t="shared" si="0"/>
        <v>10126</v>
      </c>
    </row>
    <row r="64" spans="1:33" x14ac:dyDescent="0.35">
      <c r="A64" s="20">
        <v>60</v>
      </c>
      <c r="B64" s="3" t="s">
        <v>59</v>
      </c>
      <c r="C64" s="2">
        <v>8.008898776418242</v>
      </c>
      <c r="D64" s="4">
        <v>593</v>
      </c>
      <c r="E64" s="2">
        <v>4.5180722891566267</v>
      </c>
      <c r="F64" s="2">
        <v>6.115702479338843</v>
      </c>
      <c r="G64" s="2">
        <v>5.5159590951348001</v>
      </c>
      <c r="H64" s="2">
        <v>17.631439192777481</v>
      </c>
      <c r="I64" s="2">
        <v>61.29032258064516</v>
      </c>
      <c r="J64" s="2">
        <v>42.972972972972975</v>
      </c>
      <c r="K64" s="2">
        <v>48.314606741573037</v>
      </c>
      <c r="L64" s="2">
        <v>24.918672739102146</v>
      </c>
      <c r="M64" s="2">
        <v>53.260869565217398</v>
      </c>
      <c r="N64" s="2">
        <v>33.619834710743802</v>
      </c>
      <c r="O64" s="11">
        <v>16.847826086956523</v>
      </c>
      <c r="P64" s="11">
        <v>75.642715886618333</v>
      </c>
      <c r="Q64" s="2">
        <v>0</v>
      </c>
      <c r="R64" s="2">
        <v>550.7874015748032</v>
      </c>
      <c r="S64" s="13">
        <v>319.60784313725492</v>
      </c>
      <c r="T64" s="13">
        <v>739.86880466472303</v>
      </c>
      <c r="U64" s="15">
        <v>50</v>
      </c>
      <c r="V64" s="15">
        <v>48</v>
      </c>
      <c r="W64" s="15">
        <v>98</v>
      </c>
      <c r="X64" s="2">
        <v>48.979591836734691</v>
      </c>
      <c r="Y64" s="15">
        <v>16</v>
      </c>
      <c r="Z64" s="2">
        <v>14.545454545454545</v>
      </c>
      <c r="AA64" s="3" t="s">
        <v>59</v>
      </c>
      <c r="AB64" s="19">
        <v>13.469675599435826</v>
      </c>
      <c r="AC64" s="19">
        <v>18.967971530249113</v>
      </c>
      <c r="AD64" s="19">
        <v>16.176991150442475</v>
      </c>
      <c r="AE64" s="15">
        <v>382</v>
      </c>
      <c r="AF64" s="15">
        <v>533</v>
      </c>
      <c r="AG64" s="15">
        <f t="shared" si="0"/>
        <v>915</v>
      </c>
    </row>
    <row r="65" spans="1:33" x14ac:dyDescent="0.35">
      <c r="A65" s="20">
        <v>61</v>
      </c>
      <c r="B65" s="3" t="s">
        <v>60</v>
      </c>
      <c r="C65" s="2">
        <v>5.115384615384615</v>
      </c>
      <c r="D65" s="4">
        <v>178</v>
      </c>
      <c r="E65" s="2">
        <v>1.0169491525423728</v>
      </c>
      <c r="F65" s="2">
        <v>5.3921568627450984</v>
      </c>
      <c r="G65" s="2">
        <v>2.0920502092050208</v>
      </c>
      <c r="H65" s="2">
        <v>10.131195335276969</v>
      </c>
      <c r="I65" s="2">
        <v>0</v>
      </c>
      <c r="J65" s="2">
        <v>14.42495126705653</v>
      </c>
      <c r="K65" s="2">
        <v>0</v>
      </c>
      <c r="L65" s="2">
        <v>6.0031595576619274</v>
      </c>
      <c r="M65" s="2">
        <v>13.636363636363635</v>
      </c>
      <c r="N65" s="2">
        <v>10.329861111111111</v>
      </c>
      <c r="O65" s="11">
        <v>15</v>
      </c>
      <c r="P65" s="11">
        <v>77.068965517241381</v>
      </c>
      <c r="Q65" s="2">
        <v>0</v>
      </c>
      <c r="R65" s="2">
        <v>736.1328125</v>
      </c>
      <c r="S65" s="13">
        <v>700</v>
      </c>
      <c r="T65" s="13">
        <v>1032.8282828282829</v>
      </c>
      <c r="U65" s="15">
        <v>19</v>
      </c>
      <c r="V65" s="15">
        <v>38</v>
      </c>
      <c r="W65" s="15">
        <v>57</v>
      </c>
      <c r="X65" s="2">
        <v>66.666666666666657</v>
      </c>
      <c r="Y65" s="15">
        <v>0</v>
      </c>
      <c r="Z65" s="2">
        <v>0</v>
      </c>
      <c r="AA65" s="3" t="s">
        <v>60</v>
      </c>
      <c r="AB65" s="19">
        <v>14.866979655712051</v>
      </c>
      <c r="AC65" s="19">
        <v>20.80723729993041</v>
      </c>
      <c r="AD65" s="19">
        <v>18.00808526277104</v>
      </c>
      <c r="AE65" s="15">
        <v>190</v>
      </c>
      <c r="AF65" s="15">
        <v>299</v>
      </c>
      <c r="AG65" s="15">
        <f t="shared" si="0"/>
        <v>489</v>
      </c>
    </row>
    <row r="66" spans="1:33" x14ac:dyDescent="0.35">
      <c r="A66" s="20">
        <v>62</v>
      </c>
      <c r="B66" s="3" t="s">
        <v>61</v>
      </c>
      <c r="C66" s="2">
        <v>6.028584461000456</v>
      </c>
      <c r="D66" s="4">
        <v>1962</v>
      </c>
      <c r="E66" s="2">
        <v>4.0033712600084277</v>
      </c>
      <c r="F66" s="2">
        <v>4.0831758034026464</v>
      </c>
      <c r="G66" s="2">
        <v>3.8887249114521842</v>
      </c>
      <c r="H66" s="2">
        <v>15.016479894528675</v>
      </c>
      <c r="I66" s="2">
        <v>57.399103139013455</v>
      </c>
      <c r="J66" s="2">
        <v>32.721662877557648</v>
      </c>
      <c r="K66" s="2">
        <v>38.675958188153309</v>
      </c>
      <c r="L66" s="2">
        <v>19.976022778360559</v>
      </c>
      <c r="M66" s="2">
        <v>46.36542239685658</v>
      </c>
      <c r="N66" s="2">
        <v>26.071706936866718</v>
      </c>
      <c r="O66" s="11">
        <v>22.011385199240987</v>
      </c>
      <c r="P66" s="11">
        <v>79.272249690976508</v>
      </c>
      <c r="Q66" s="2">
        <v>432.32758620689657</v>
      </c>
      <c r="R66" s="2">
        <v>592.97820823244547</v>
      </c>
      <c r="S66" s="13">
        <v>357.69230769230768</v>
      </c>
      <c r="T66" s="13">
        <v>816.87116564417181</v>
      </c>
      <c r="U66" s="15">
        <v>149</v>
      </c>
      <c r="V66" s="15">
        <v>231</v>
      </c>
      <c r="W66" s="15">
        <v>380</v>
      </c>
      <c r="X66" s="2">
        <v>60.789473684210527</v>
      </c>
      <c r="Y66" s="15">
        <v>45</v>
      </c>
      <c r="Z66" s="2">
        <v>12.747875354107649</v>
      </c>
      <c r="AA66" s="3" t="s">
        <v>61</v>
      </c>
      <c r="AB66" s="19">
        <v>13.572610854604058</v>
      </c>
      <c r="AC66" s="19">
        <v>18.874336870026525</v>
      </c>
      <c r="AD66" s="19">
        <v>16.291514482289983</v>
      </c>
      <c r="AE66" s="15">
        <v>1558</v>
      </c>
      <c r="AF66" s="15">
        <v>2277</v>
      </c>
      <c r="AG66" s="15">
        <f t="shared" si="0"/>
        <v>3835</v>
      </c>
    </row>
    <row r="67" spans="1:33" x14ac:dyDescent="0.35">
      <c r="A67" s="20">
        <v>63</v>
      </c>
      <c r="B67" s="3" t="s">
        <v>62</v>
      </c>
      <c r="C67" s="2">
        <v>6.0077519379844961</v>
      </c>
      <c r="D67" s="4">
        <v>1137</v>
      </c>
      <c r="E67" s="2">
        <v>3.7821482602118004</v>
      </c>
      <c r="F67" s="2">
        <v>4.0615384615384613</v>
      </c>
      <c r="G67" s="2">
        <v>4.506965310024583</v>
      </c>
      <c r="H67" s="2">
        <v>16.071874220114797</v>
      </c>
      <c r="I67" s="2">
        <v>56.617647058823529</v>
      </c>
      <c r="J67" s="2">
        <v>32.173654475170977</v>
      </c>
      <c r="K67" s="2">
        <v>48.837209302325576</v>
      </c>
      <c r="L67" s="2">
        <v>19.622747747747749</v>
      </c>
      <c r="M67" s="2">
        <v>51.147540983606554</v>
      </c>
      <c r="N67" s="2">
        <v>25.755166931637518</v>
      </c>
      <c r="O67" s="11">
        <v>22.222222222222221</v>
      </c>
      <c r="P67" s="11">
        <v>82.150043115837889</v>
      </c>
      <c r="Q67" s="2">
        <v>436.63522012578619</v>
      </c>
      <c r="R67" s="2">
        <v>650.46224961479197</v>
      </c>
      <c r="S67" s="13">
        <v>341.66666666666669</v>
      </c>
      <c r="T67" s="13">
        <v>820.81712062256804</v>
      </c>
      <c r="U67" s="15">
        <v>81</v>
      </c>
      <c r="V67" s="15">
        <v>166</v>
      </c>
      <c r="W67" s="15">
        <v>247</v>
      </c>
      <c r="X67" s="2">
        <v>67.20647773279353</v>
      </c>
      <c r="Y67" s="15">
        <v>36</v>
      </c>
      <c r="Z67" s="2">
        <v>9.4488188976377945</v>
      </c>
      <c r="AA67" s="3" t="s">
        <v>62</v>
      </c>
      <c r="AB67" s="19">
        <v>12.687999999999999</v>
      </c>
      <c r="AC67" s="19">
        <v>17.318435754189945</v>
      </c>
      <c r="AD67" s="19">
        <v>15.059445178335535</v>
      </c>
      <c r="AE67" s="15">
        <v>793</v>
      </c>
      <c r="AF67" s="15">
        <v>1147</v>
      </c>
      <c r="AG67" s="15">
        <f t="shared" si="0"/>
        <v>1940</v>
      </c>
    </row>
    <row r="68" spans="1:33" x14ac:dyDescent="0.35">
      <c r="A68" s="20">
        <v>64</v>
      </c>
      <c r="B68" s="3" t="s">
        <v>63</v>
      </c>
      <c r="C68" s="2">
        <v>3.6155912573560927</v>
      </c>
      <c r="D68" s="4">
        <v>4014</v>
      </c>
      <c r="E68" s="2">
        <v>1.6300557880055788</v>
      </c>
      <c r="F68" s="2">
        <v>1.3523481681829359</v>
      </c>
      <c r="G68" s="2">
        <v>1.443008783531726</v>
      </c>
      <c r="H68" s="2">
        <v>16.754270696452036</v>
      </c>
      <c r="I68" s="2">
        <v>27.671232876712327</v>
      </c>
      <c r="J68" s="2">
        <v>4.6359975768805901</v>
      </c>
      <c r="K68" s="2">
        <v>22.573839662447256</v>
      </c>
      <c r="L68" s="2">
        <v>3.3267246883295813</v>
      </c>
      <c r="M68" s="2">
        <v>25</v>
      </c>
      <c r="N68" s="2">
        <v>3.9607727830914783</v>
      </c>
      <c r="O68" s="11">
        <v>28.997613365155132</v>
      </c>
      <c r="P68" s="11">
        <v>85.151044363887451</v>
      </c>
      <c r="Q68" s="2">
        <v>458.5348506401138</v>
      </c>
      <c r="R68" s="2">
        <v>1177.4861878453039</v>
      </c>
      <c r="S68" s="13">
        <v>414.48598130841123</v>
      </c>
      <c r="T68" s="13">
        <v>1449.0056318197817</v>
      </c>
      <c r="U68" s="15">
        <v>311</v>
      </c>
      <c r="V68" s="15">
        <v>810</v>
      </c>
      <c r="W68" s="15">
        <v>1121</v>
      </c>
      <c r="X68" s="2">
        <v>72.256913470115975</v>
      </c>
      <c r="Y68" s="15">
        <v>15</v>
      </c>
      <c r="Z68" s="2">
        <v>4.1551246537396125</v>
      </c>
      <c r="AA68" s="3" t="s">
        <v>63</v>
      </c>
      <c r="AB68" s="19">
        <v>10.568437341328368</v>
      </c>
      <c r="AC68" s="19">
        <v>13.989446823234289</v>
      </c>
      <c r="AD68" s="19">
        <v>12.373864207113829</v>
      </c>
      <c r="AE68" s="15">
        <v>4371</v>
      </c>
      <c r="AF68" s="15">
        <v>6469</v>
      </c>
      <c r="AG68" s="15">
        <f t="shared" si="0"/>
        <v>10840</v>
      </c>
    </row>
    <row r="69" spans="1:33" x14ac:dyDescent="0.35">
      <c r="A69" s="20">
        <v>65</v>
      </c>
      <c r="B69" s="3" t="s">
        <v>64</v>
      </c>
      <c r="C69" s="2">
        <v>7.3829787234042561</v>
      </c>
      <c r="D69" s="4">
        <v>811</v>
      </c>
      <c r="E69" s="2">
        <v>3.4812286689419798</v>
      </c>
      <c r="F69" s="2">
        <v>2.9797377830750893</v>
      </c>
      <c r="G69" s="2">
        <v>4.1337764852513503</v>
      </c>
      <c r="H69" s="2">
        <v>15.923566878980891</v>
      </c>
      <c r="I69" s="2">
        <v>61.855670103092784</v>
      </c>
      <c r="J69" s="2">
        <v>34.939195509822262</v>
      </c>
      <c r="K69" s="2">
        <v>49.090909090909093</v>
      </c>
      <c r="L69" s="2">
        <v>21.600331674958539</v>
      </c>
      <c r="M69" s="2">
        <v>55.339805825242713</v>
      </c>
      <c r="N69" s="2">
        <v>27.882922535211268</v>
      </c>
      <c r="O69" s="11">
        <v>19.897959183673468</v>
      </c>
      <c r="P69" s="11">
        <v>78.832276404985791</v>
      </c>
      <c r="Q69" s="2">
        <v>0</v>
      </c>
      <c r="R69" s="2">
        <v>609.04710920770879</v>
      </c>
      <c r="S69" s="13">
        <v>345.83333333333331</v>
      </c>
      <c r="T69" s="13">
        <v>816.5</v>
      </c>
      <c r="U69" s="15">
        <v>67</v>
      </c>
      <c r="V69" s="15">
        <v>80</v>
      </c>
      <c r="W69" s="15">
        <v>147</v>
      </c>
      <c r="X69" s="2">
        <v>54.421768707482997</v>
      </c>
      <c r="Y69" s="15">
        <v>21</v>
      </c>
      <c r="Z69" s="2">
        <v>10.552763819095476</v>
      </c>
      <c r="AA69" s="3" t="s">
        <v>64</v>
      </c>
      <c r="AB69" s="19">
        <v>12.76742581090407</v>
      </c>
      <c r="AC69" s="19">
        <v>18.964372648816109</v>
      </c>
      <c r="AD69" s="19">
        <v>15.910629654705485</v>
      </c>
      <c r="AE69" s="15">
        <v>555</v>
      </c>
      <c r="AF69" s="15">
        <v>857</v>
      </c>
      <c r="AG69" s="15">
        <f t="shared" si="0"/>
        <v>1412</v>
      </c>
    </row>
    <row r="70" spans="1:33" x14ac:dyDescent="0.35">
      <c r="A70" s="20">
        <v>66</v>
      </c>
      <c r="B70" s="3" t="s">
        <v>65</v>
      </c>
      <c r="C70" s="2">
        <v>3.7996294816375462</v>
      </c>
      <c r="D70" s="4">
        <v>1409</v>
      </c>
      <c r="E70" s="2">
        <v>2.394785319540881</v>
      </c>
      <c r="F70" s="2">
        <v>2.7345998848589521</v>
      </c>
      <c r="G70" s="2">
        <v>1.6900633085604184</v>
      </c>
      <c r="H70" s="2">
        <v>11.845690520579378</v>
      </c>
      <c r="I70" s="2">
        <v>38.848920863309353</v>
      </c>
      <c r="J70" s="2">
        <v>14.965347116175263</v>
      </c>
      <c r="K70" s="2">
        <v>24.691358024691358</v>
      </c>
      <c r="L70" s="2">
        <v>8.4516198938129818</v>
      </c>
      <c r="M70" s="2">
        <v>30.564784053156146</v>
      </c>
      <c r="N70" s="2">
        <v>11.545833803134514</v>
      </c>
      <c r="O70" s="11">
        <v>32.587859424920126</v>
      </c>
      <c r="P70" s="11">
        <v>84.420839656044507</v>
      </c>
      <c r="Q70" s="2">
        <v>458.21428571428572</v>
      </c>
      <c r="R70" s="2">
        <v>782.15174129353227</v>
      </c>
      <c r="S70" s="13">
        <v>413.15789473684208</v>
      </c>
      <c r="T70" s="13">
        <v>1157.3301549463647</v>
      </c>
      <c r="U70" s="15">
        <v>55</v>
      </c>
      <c r="V70" s="15">
        <v>123</v>
      </c>
      <c r="W70" s="15">
        <v>178</v>
      </c>
      <c r="X70" s="2">
        <v>69.101123595505626</v>
      </c>
      <c r="Y70" s="15">
        <v>17</v>
      </c>
      <c r="Z70" s="2">
        <v>7.5892857142857135</v>
      </c>
      <c r="AA70" s="3" t="s">
        <v>65</v>
      </c>
      <c r="AB70" s="19">
        <v>11.750686118734652</v>
      </c>
      <c r="AC70" s="19">
        <v>16.803784450843274</v>
      </c>
      <c r="AD70" s="19">
        <v>14.344492896328598</v>
      </c>
      <c r="AE70" s="15">
        <v>1627</v>
      </c>
      <c r="AF70" s="15">
        <v>2451</v>
      </c>
      <c r="AG70" s="15">
        <f t="shared" ref="AG70:AG84" si="1">SUM(AE70:AF70)</f>
        <v>4078</v>
      </c>
    </row>
    <row r="71" spans="1:33" x14ac:dyDescent="0.35">
      <c r="A71" s="20">
        <v>67</v>
      </c>
      <c r="B71" s="3" t="s">
        <v>66</v>
      </c>
      <c r="C71" s="2">
        <v>6.2646435345308493</v>
      </c>
      <c r="D71" s="4">
        <v>1265</v>
      </c>
      <c r="E71" s="2">
        <v>3.6298143530063727</v>
      </c>
      <c r="F71" s="2">
        <v>2.7285782671134515</v>
      </c>
      <c r="G71" s="2">
        <v>3.3076074972436609</v>
      </c>
      <c r="H71" s="2">
        <v>19.167321288295366</v>
      </c>
      <c r="I71" s="2">
        <v>58.709677419354833</v>
      </c>
      <c r="J71" s="2">
        <v>36.268123555368774</v>
      </c>
      <c r="K71" s="2">
        <v>55.865921787709496</v>
      </c>
      <c r="L71" s="2">
        <v>23.23210872796772</v>
      </c>
      <c r="M71" s="2">
        <v>56.615384615384613</v>
      </c>
      <c r="N71" s="2">
        <v>29.786559594251905</v>
      </c>
      <c r="O71" s="11">
        <v>20.552147239263803</v>
      </c>
      <c r="P71" s="11">
        <v>80.109220751942871</v>
      </c>
      <c r="Q71" s="2">
        <v>411.07382550335569</v>
      </c>
      <c r="R71" s="2">
        <v>652.88104089219325</v>
      </c>
      <c r="S71" s="13">
        <v>338.40579710144925</v>
      </c>
      <c r="T71" s="13">
        <v>773.90829694323145</v>
      </c>
      <c r="U71" s="15">
        <v>80</v>
      </c>
      <c r="V71" s="15">
        <v>169</v>
      </c>
      <c r="W71" s="15">
        <v>249</v>
      </c>
      <c r="X71" s="2">
        <v>67.871485943775099</v>
      </c>
      <c r="Y71" s="15">
        <v>80</v>
      </c>
      <c r="Z71" s="2">
        <v>8.6021505376344098</v>
      </c>
      <c r="AA71" s="3" t="s">
        <v>66</v>
      </c>
      <c r="AB71" s="19">
        <v>10.984216604645194</v>
      </c>
      <c r="AC71" s="19">
        <v>17.37185223060207</v>
      </c>
      <c r="AD71" s="19">
        <v>14.185078450208133</v>
      </c>
      <c r="AE71" s="15">
        <v>856</v>
      </c>
      <c r="AF71" s="15">
        <v>1359</v>
      </c>
      <c r="AG71" s="15">
        <f t="shared" si="1"/>
        <v>2215</v>
      </c>
    </row>
    <row r="72" spans="1:33" x14ac:dyDescent="0.35">
      <c r="A72" s="20">
        <v>68</v>
      </c>
      <c r="B72" s="3" t="s">
        <v>67</v>
      </c>
      <c r="C72" s="2">
        <v>6.1343012704174225</v>
      </c>
      <c r="D72" s="4">
        <v>394</v>
      </c>
      <c r="E72" s="2">
        <v>3.1710079275198186</v>
      </c>
      <c r="F72" s="2">
        <v>4.0909090909090908</v>
      </c>
      <c r="G72" s="2">
        <v>4.0525739320920042</v>
      </c>
      <c r="H72" s="2">
        <v>14.463840399002494</v>
      </c>
      <c r="I72" s="2">
        <v>62.5</v>
      </c>
      <c r="J72" s="2">
        <v>37.442218798151004</v>
      </c>
      <c r="K72" s="2">
        <v>50.819672131147541</v>
      </c>
      <c r="L72" s="2">
        <v>22.983257229832571</v>
      </c>
      <c r="M72" s="2">
        <v>53.846153846153847</v>
      </c>
      <c r="N72" s="2">
        <v>30.218307162006898</v>
      </c>
      <c r="O72" s="11">
        <v>15.454545454545453</v>
      </c>
      <c r="P72" s="11">
        <v>80.190839694656489</v>
      </c>
      <c r="Q72" s="2">
        <v>0</v>
      </c>
      <c r="R72" s="2">
        <v>610.98654708520178</v>
      </c>
      <c r="S72" s="13">
        <v>350</v>
      </c>
      <c r="T72" s="13">
        <v>818.4</v>
      </c>
      <c r="U72" s="15">
        <v>34</v>
      </c>
      <c r="V72" s="15">
        <v>32</v>
      </c>
      <c r="W72" s="15">
        <v>66</v>
      </c>
      <c r="X72" s="2">
        <v>48.484848484848484</v>
      </c>
      <c r="Y72" s="15">
        <v>19</v>
      </c>
      <c r="Z72" s="2">
        <v>15.32258064516129</v>
      </c>
      <c r="AA72" s="3" t="s">
        <v>67</v>
      </c>
      <c r="AB72" s="19">
        <v>14.725457570715475</v>
      </c>
      <c r="AC72" s="19">
        <v>19.335604770017039</v>
      </c>
      <c r="AD72" s="19">
        <v>16.96484950536729</v>
      </c>
      <c r="AE72" s="15">
        <v>354</v>
      </c>
      <c r="AF72" s="15">
        <v>454</v>
      </c>
      <c r="AG72" s="15">
        <f t="shared" si="1"/>
        <v>808</v>
      </c>
    </row>
    <row r="73" spans="1:33" x14ac:dyDescent="0.35">
      <c r="A73" s="20">
        <v>69</v>
      </c>
      <c r="B73" s="3" t="s">
        <v>68</v>
      </c>
      <c r="C73" s="2">
        <v>6.2519213034122352</v>
      </c>
      <c r="D73" s="4">
        <v>2215</v>
      </c>
      <c r="E73" s="2">
        <v>4.8690671031096562</v>
      </c>
      <c r="F73" s="2">
        <v>4.9740932642487046</v>
      </c>
      <c r="G73" s="2">
        <v>4.4629684272646797</v>
      </c>
      <c r="H73" s="2">
        <v>18.196624222682857</v>
      </c>
      <c r="I73" s="2">
        <v>59.786476868327398</v>
      </c>
      <c r="J73" s="2">
        <v>31.403595579746003</v>
      </c>
      <c r="K73" s="2">
        <v>44.630872483221481</v>
      </c>
      <c r="L73" s="2">
        <v>19.839619839619839</v>
      </c>
      <c r="M73" s="2">
        <v>52.67702936096719</v>
      </c>
      <c r="N73" s="2">
        <v>25.316554634985149</v>
      </c>
      <c r="O73" s="11">
        <v>25.680272108843539</v>
      </c>
      <c r="P73" s="11">
        <v>82.815285636772344</v>
      </c>
      <c r="Q73" s="2">
        <v>432.15053763440858</v>
      </c>
      <c r="R73" s="2">
        <v>678.52393617021278</v>
      </c>
      <c r="S73" s="13">
        <v>366.42335766423355</v>
      </c>
      <c r="T73" s="13">
        <v>849.8695878977569</v>
      </c>
      <c r="U73" s="15">
        <v>161</v>
      </c>
      <c r="V73" s="15">
        <v>294</v>
      </c>
      <c r="W73" s="15">
        <v>455</v>
      </c>
      <c r="X73" s="2">
        <v>64.615384615384613</v>
      </c>
      <c r="Y73" s="15">
        <v>70</v>
      </c>
      <c r="Z73" s="2">
        <v>12.727272727272727</v>
      </c>
      <c r="AA73" s="3" t="s">
        <v>68</v>
      </c>
      <c r="AB73" s="19">
        <v>13.315688600894404</v>
      </c>
      <c r="AC73" s="19">
        <v>19.184832539881398</v>
      </c>
      <c r="AD73" s="19">
        <v>16.381716678297277</v>
      </c>
      <c r="AE73" s="15">
        <v>1459</v>
      </c>
      <c r="AF73" s="15">
        <v>2297</v>
      </c>
      <c r="AG73" s="15">
        <f t="shared" si="1"/>
        <v>3756</v>
      </c>
    </row>
    <row r="74" spans="1:33" x14ac:dyDescent="0.35">
      <c r="A74" s="20">
        <v>70</v>
      </c>
      <c r="B74" s="3" t="s">
        <v>69</v>
      </c>
      <c r="C74" s="2">
        <v>5.9834275436793423</v>
      </c>
      <c r="D74" s="4">
        <v>2333</v>
      </c>
      <c r="E74" s="2">
        <v>4.439855446566856</v>
      </c>
      <c r="F74" s="2">
        <v>4.449838187702265</v>
      </c>
      <c r="G74" s="2">
        <v>4.0356612184249627</v>
      </c>
      <c r="H74" s="2">
        <v>17.373967530618057</v>
      </c>
      <c r="I74" s="2">
        <v>51.81818181818182</v>
      </c>
      <c r="J74" s="2">
        <v>27.360614488147267</v>
      </c>
      <c r="K74" s="2">
        <v>41.717791411042946</v>
      </c>
      <c r="L74" s="2">
        <v>17.232375979112273</v>
      </c>
      <c r="M74" s="2">
        <v>46.615384615384613</v>
      </c>
      <c r="N74" s="2">
        <v>22.029656510041921</v>
      </c>
      <c r="O74" s="11">
        <v>25.844346549192366</v>
      </c>
      <c r="P74" s="11">
        <v>83.536965465652656</v>
      </c>
      <c r="Q74" s="2">
        <v>440.11824324324323</v>
      </c>
      <c r="R74" s="2">
        <v>686.50394831299354</v>
      </c>
      <c r="S74" s="13">
        <v>374.56140350877195</v>
      </c>
      <c r="T74" s="13">
        <v>878.96959459459458</v>
      </c>
      <c r="U74" s="15">
        <v>165</v>
      </c>
      <c r="V74" s="15">
        <v>335</v>
      </c>
      <c r="W74" s="15">
        <v>500</v>
      </c>
      <c r="X74" s="2">
        <v>67</v>
      </c>
      <c r="Y74" s="15">
        <v>77</v>
      </c>
      <c r="Z74" s="2">
        <v>11.224489795918368</v>
      </c>
      <c r="AA74" s="3" t="s">
        <v>69</v>
      </c>
      <c r="AB74" s="19">
        <v>11.971064094586186</v>
      </c>
      <c r="AC74" s="19">
        <v>18.609958506224068</v>
      </c>
      <c r="AD74" s="19">
        <v>15.508471475097888</v>
      </c>
      <c r="AE74" s="15">
        <v>1539</v>
      </c>
      <c r="AF74" s="15">
        <v>2691</v>
      </c>
      <c r="AG74" s="15">
        <f t="shared" si="1"/>
        <v>4230</v>
      </c>
    </row>
    <row r="75" spans="1:33" x14ac:dyDescent="0.35">
      <c r="A75" s="20">
        <v>71</v>
      </c>
      <c r="B75" s="3" t="s">
        <v>70</v>
      </c>
      <c r="C75" s="2">
        <v>6.573437419221424</v>
      </c>
      <c r="D75" s="4">
        <v>3236</v>
      </c>
      <c r="E75" s="2">
        <v>4.3611536853838651</v>
      </c>
      <c r="F75" s="2">
        <v>5.0756693830034925</v>
      </c>
      <c r="G75" s="2">
        <v>5.233847518604307</v>
      </c>
      <c r="H75" s="2">
        <v>16.797472225053511</v>
      </c>
      <c r="I75" s="2">
        <v>58.467741935483872</v>
      </c>
      <c r="J75" s="2">
        <v>36.228233490307744</v>
      </c>
      <c r="K75" s="2">
        <v>47.801147227533455</v>
      </c>
      <c r="L75" s="2">
        <v>23.614213197969544</v>
      </c>
      <c r="M75" s="2">
        <v>53.073170731707322</v>
      </c>
      <c r="N75" s="2">
        <v>29.685441804099266</v>
      </c>
      <c r="O75" s="11">
        <v>16.507633587786259</v>
      </c>
      <c r="P75" s="11">
        <v>77.526205450733755</v>
      </c>
      <c r="Q75" s="2">
        <v>422.91666666666669</v>
      </c>
      <c r="R75" s="2">
        <v>594.90582191780823</v>
      </c>
      <c r="S75" s="13">
        <v>344.58874458874459</v>
      </c>
      <c r="T75" s="13">
        <v>835.25782282944033</v>
      </c>
      <c r="U75" s="15">
        <v>241</v>
      </c>
      <c r="V75" s="15">
        <v>343</v>
      </c>
      <c r="W75" s="15">
        <v>584</v>
      </c>
      <c r="X75" s="2">
        <v>58.732876712328761</v>
      </c>
      <c r="Y75" s="15">
        <v>79</v>
      </c>
      <c r="Z75" s="2">
        <v>9.4497607655502378</v>
      </c>
      <c r="AA75" s="3" t="s">
        <v>70</v>
      </c>
      <c r="AB75" s="19">
        <v>12.437721351821839</v>
      </c>
      <c r="AC75" s="19">
        <v>18.265417552732917</v>
      </c>
      <c r="AD75" s="19">
        <v>15.428202342855466</v>
      </c>
      <c r="AE75" s="15">
        <v>2072</v>
      </c>
      <c r="AF75" s="15">
        <v>3178</v>
      </c>
      <c r="AG75" s="15">
        <f t="shared" si="1"/>
        <v>5250</v>
      </c>
    </row>
    <row r="76" spans="1:33" x14ac:dyDescent="0.35">
      <c r="A76" s="20">
        <v>72</v>
      </c>
      <c r="B76" s="3" t="s">
        <v>71</v>
      </c>
      <c r="C76" s="2">
        <v>5.3420550558735345</v>
      </c>
      <c r="D76" s="4">
        <v>267</v>
      </c>
      <c r="E76" s="2">
        <v>2.6058631921824107</v>
      </c>
      <c r="F76" s="2">
        <v>7.5268817204301079</v>
      </c>
      <c r="G76" s="2">
        <v>4.8997772828507795</v>
      </c>
      <c r="H76" s="2">
        <v>14.31472081218274</v>
      </c>
      <c r="I76" s="2">
        <v>57.446808510638306</v>
      </c>
      <c r="J76" s="2">
        <v>34.839476813317475</v>
      </c>
      <c r="K76" s="2">
        <v>46.341463414634148</v>
      </c>
      <c r="L76" s="2">
        <v>20.977353992848631</v>
      </c>
      <c r="M76" s="2">
        <v>53.260869565217398</v>
      </c>
      <c r="N76" s="2">
        <v>28.009535160905841</v>
      </c>
      <c r="O76" s="11">
        <v>21.686746987951807</v>
      </c>
      <c r="P76" s="11">
        <v>82.366863905325445</v>
      </c>
      <c r="Q76" s="2">
        <v>0</v>
      </c>
      <c r="R76" s="2">
        <v>649.468085106383</v>
      </c>
      <c r="S76" s="13">
        <v>350</v>
      </c>
      <c r="T76" s="13">
        <v>775.31645569620252</v>
      </c>
      <c r="U76" s="15">
        <v>29</v>
      </c>
      <c r="V76" s="15">
        <v>28</v>
      </c>
      <c r="W76" s="15">
        <v>57</v>
      </c>
      <c r="X76" s="2">
        <v>49.122807017543856</v>
      </c>
      <c r="Y76" s="15">
        <v>3</v>
      </c>
      <c r="Z76" s="2">
        <v>7.8947368421052628</v>
      </c>
      <c r="AA76" s="3" t="s">
        <v>71</v>
      </c>
      <c r="AB76" s="19">
        <v>12.458581842279655</v>
      </c>
      <c r="AC76" s="19">
        <v>18.438761776581426</v>
      </c>
      <c r="AD76" s="19">
        <v>15.515515515515515</v>
      </c>
      <c r="AE76" s="15">
        <v>188</v>
      </c>
      <c r="AF76" s="15">
        <v>274</v>
      </c>
      <c r="AG76" s="15">
        <f t="shared" si="1"/>
        <v>462</v>
      </c>
    </row>
    <row r="77" spans="1:33" x14ac:dyDescent="0.35">
      <c r="A77" s="20">
        <v>73</v>
      </c>
      <c r="B77" s="3" t="s">
        <v>72</v>
      </c>
      <c r="C77" s="2">
        <v>4.9270367430183102</v>
      </c>
      <c r="D77" s="4">
        <v>9374</v>
      </c>
      <c r="E77" s="2">
        <v>2.6930874870892465</v>
      </c>
      <c r="F77" s="2">
        <v>2.26115672155208</v>
      </c>
      <c r="G77" s="2">
        <v>2.4336933146879445</v>
      </c>
      <c r="H77" s="2">
        <v>20.493619879113499</v>
      </c>
      <c r="I77" s="2">
        <v>42.727272727272727</v>
      </c>
      <c r="J77" s="2">
        <v>9.1230002753924353</v>
      </c>
      <c r="K77" s="2">
        <v>32.471008028545938</v>
      </c>
      <c r="L77" s="2">
        <v>6.8399002024196198</v>
      </c>
      <c r="M77" s="2">
        <v>36.968484242121058</v>
      </c>
      <c r="N77" s="2">
        <v>7.9479838905332629</v>
      </c>
      <c r="O77" s="11">
        <v>23.984142715559962</v>
      </c>
      <c r="P77" s="11">
        <v>80.036306426237445</v>
      </c>
      <c r="Q77" s="2">
        <v>415.13831967213116</v>
      </c>
      <c r="R77" s="2">
        <v>699.03128885205138</v>
      </c>
      <c r="S77" s="13">
        <v>377.71084337349396</v>
      </c>
      <c r="T77" s="13">
        <v>1049.7347023153252</v>
      </c>
      <c r="U77" s="15">
        <v>454</v>
      </c>
      <c r="V77" s="15">
        <v>1364</v>
      </c>
      <c r="W77" s="15">
        <v>1818</v>
      </c>
      <c r="X77" s="2">
        <v>75.027502750275033</v>
      </c>
      <c r="Y77" s="15">
        <v>53</v>
      </c>
      <c r="Z77" s="2">
        <v>10.474308300395258</v>
      </c>
      <c r="AA77" s="3" t="s">
        <v>72</v>
      </c>
      <c r="AB77" s="19">
        <v>11.498676189889785</v>
      </c>
      <c r="AC77" s="19">
        <v>15.206240196701854</v>
      </c>
      <c r="AD77" s="19">
        <v>13.434166322862026</v>
      </c>
      <c r="AE77" s="15">
        <v>7470</v>
      </c>
      <c r="AF77" s="15">
        <v>10761</v>
      </c>
      <c r="AG77" s="15">
        <f t="shared" si="1"/>
        <v>18231</v>
      </c>
    </row>
    <row r="78" spans="1:33" x14ac:dyDescent="0.35">
      <c r="A78" s="20">
        <v>74</v>
      </c>
      <c r="B78" s="3" t="s">
        <v>73</v>
      </c>
      <c r="C78" s="2">
        <v>6.0455130957492482</v>
      </c>
      <c r="D78" s="4">
        <v>14419</v>
      </c>
      <c r="E78" s="2">
        <v>3.3009079118028537</v>
      </c>
      <c r="F78" s="2">
        <v>2.9071763763305483</v>
      </c>
      <c r="G78" s="2">
        <v>3.8484635749266256</v>
      </c>
      <c r="H78" s="2">
        <v>27.305807753278572</v>
      </c>
      <c r="I78" s="2">
        <v>48.358647721705047</v>
      </c>
      <c r="J78" s="2">
        <v>18.982041332009747</v>
      </c>
      <c r="K78" s="2">
        <v>42.037953795379543</v>
      </c>
      <c r="L78" s="2">
        <v>15.278601584034055</v>
      </c>
      <c r="M78" s="2">
        <v>44.917151813703541</v>
      </c>
      <c r="N78" s="2">
        <v>17.100431103305127</v>
      </c>
      <c r="O78" s="11">
        <v>16.259440248778319</v>
      </c>
      <c r="P78" s="11">
        <v>77.790073835366613</v>
      </c>
      <c r="Q78" s="2">
        <v>390.4395942207193</v>
      </c>
      <c r="R78" s="2">
        <v>633.43035948188037</v>
      </c>
      <c r="S78" s="13">
        <v>340.1060070671378</v>
      </c>
      <c r="T78" s="13">
        <v>876.18122977346275</v>
      </c>
      <c r="U78" s="15">
        <v>510</v>
      </c>
      <c r="V78" s="15">
        <v>1260</v>
      </c>
      <c r="W78" s="15">
        <v>1770</v>
      </c>
      <c r="X78" s="2">
        <v>71.186440677966104</v>
      </c>
      <c r="Y78" s="15">
        <v>191</v>
      </c>
      <c r="Z78" s="2">
        <v>8.5842696629213489</v>
      </c>
      <c r="AA78" s="3" t="s">
        <v>73</v>
      </c>
      <c r="AB78" s="19">
        <v>11.030546681503283</v>
      </c>
      <c r="AC78" s="19">
        <v>15.987046840370681</v>
      </c>
      <c r="AD78" s="19">
        <v>13.556829102500997</v>
      </c>
      <c r="AE78" s="15">
        <v>9219</v>
      </c>
      <c r="AF78" s="15">
        <v>13922</v>
      </c>
      <c r="AG78" s="15">
        <f t="shared" si="1"/>
        <v>23141</v>
      </c>
    </row>
    <row r="79" spans="1:33" x14ac:dyDescent="0.35">
      <c r="A79" s="20">
        <v>75</v>
      </c>
      <c r="B79" s="3" t="s">
        <v>74</v>
      </c>
      <c r="C79" s="2">
        <v>6.2597168807789867</v>
      </c>
      <c r="D79" s="4">
        <v>3131</v>
      </c>
      <c r="E79" s="2">
        <v>6.4193312179643636</v>
      </c>
      <c r="F79" s="2">
        <v>5.1241623965313368</v>
      </c>
      <c r="G79" s="2">
        <v>4.7226020707169374</v>
      </c>
      <c r="H79" s="2">
        <v>18.947079791609543</v>
      </c>
      <c r="I79" s="2">
        <v>57.758620689655174</v>
      </c>
      <c r="J79" s="2">
        <v>33.092360811394045</v>
      </c>
      <c r="K79" s="2">
        <v>50.204081632653065</v>
      </c>
      <c r="L79" s="2">
        <v>24.346793349168646</v>
      </c>
      <c r="M79" s="2">
        <v>53.918495297805649</v>
      </c>
      <c r="N79" s="2">
        <v>28.530125458206413</v>
      </c>
      <c r="O79" s="11">
        <v>20.867768595041323</v>
      </c>
      <c r="P79" s="11">
        <v>81.842525361759101</v>
      </c>
      <c r="Q79" s="2">
        <v>436.30672926447573</v>
      </c>
      <c r="R79" s="2">
        <v>719.10011918951136</v>
      </c>
      <c r="S79" s="13">
        <v>374.09326424870466</v>
      </c>
      <c r="T79" s="13">
        <v>895.56533513879481</v>
      </c>
      <c r="U79" s="15">
        <v>205</v>
      </c>
      <c r="V79" s="15">
        <v>306</v>
      </c>
      <c r="W79" s="15">
        <v>511</v>
      </c>
      <c r="X79" s="2">
        <v>59.882583170254399</v>
      </c>
      <c r="Y79" s="15">
        <v>181</v>
      </c>
      <c r="Z79" s="2">
        <v>12.474155754651964</v>
      </c>
      <c r="AA79" s="3" t="s">
        <v>74</v>
      </c>
      <c r="AB79" s="19">
        <v>11.561904761904762</v>
      </c>
      <c r="AC79" s="19">
        <v>18.460534898891062</v>
      </c>
      <c r="AD79" s="19">
        <v>15.120664806353684</v>
      </c>
      <c r="AE79" s="15">
        <v>1821</v>
      </c>
      <c r="AF79" s="15">
        <v>3113</v>
      </c>
      <c r="AG79" s="15">
        <f t="shared" si="1"/>
        <v>4934</v>
      </c>
    </row>
    <row r="80" spans="1:33" x14ac:dyDescent="0.35">
      <c r="A80" s="20">
        <v>76</v>
      </c>
      <c r="B80" s="3" t="s">
        <v>75</v>
      </c>
      <c r="C80" s="2">
        <v>4.1623600980421109</v>
      </c>
      <c r="D80" s="4">
        <v>12089</v>
      </c>
      <c r="E80" s="2">
        <v>3.4737662787675783</v>
      </c>
      <c r="F80" s="2">
        <v>3.1759060487435287</v>
      </c>
      <c r="G80" s="2">
        <v>2.620478751449963</v>
      </c>
      <c r="H80" s="2">
        <v>22.364611514547438</v>
      </c>
      <c r="I80" s="2">
        <v>45.155393053016454</v>
      </c>
      <c r="J80" s="2">
        <v>15.716674891703681</v>
      </c>
      <c r="K80" s="2">
        <v>38.590308370044049</v>
      </c>
      <c r="L80" s="2">
        <v>13.971368696078166</v>
      </c>
      <c r="M80" s="2">
        <v>41.347626339969374</v>
      </c>
      <c r="N80" s="2">
        <v>14.837907791489391</v>
      </c>
      <c r="O80" s="11">
        <v>20.843924758515506</v>
      </c>
      <c r="P80" s="11">
        <v>78.017244317213638</v>
      </c>
      <c r="Q80" s="2">
        <v>383.70307167235495</v>
      </c>
      <c r="R80" s="2">
        <v>665.42473919523104</v>
      </c>
      <c r="S80" s="13">
        <v>360.56971514242878</v>
      </c>
      <c r="T80" s="13">
        <v>928.72378793343296</v>
      </c>
      <c r="U80" s="15">
        <v>409</v>
      </c>
      <c r="V80" s="15">
        <v>789</v>
      </c>
      <c r="W80" s="15">
        <v>1198</v>
      </c>
      <c r="X80" s="2">
        <v>65.859766277128557</v>
      </c>
      <c r="Y80" s="15">
        <v>239</v>
      </c>
      <c r="Z80" s="2">
        <v>10.231164383561644</v>
      </c>
      <c r="AA80" s="3" t="s">
        <v>75</v>
      </c>
      <c r="AB80" s="19">
        <v>9.1698237031291949</v>
      </c>
      <c r="AC80" s="19">
        <v>13.286940430725618</v>
      </c>
      <c r="AD80" s="19">
        <v>11.236260746544783</v>
      </c>
      <c r="AE80" s="15">
        <v>9222</v>
      </c>
      <c r="AF80" s="15">
        <v>13499</v>
      </c>
      <c r="AG80" s="15">
        <f t="shared" si="1"/>
        <v>22721</v>
      </c>
    </row>
    <row r="81" spans="1:33" x14ac:dyDescent="0.35">
      <c r="A81" s="20">
        <v>77</v>
      </c>
      <c r="B81" s="3" t="s">
        <v>76</v>
      </c>
      <c r="C81" s="2">
        <v>3.8806198779647172</v>
      </c>
      <c r="D81" s="4">
        <v>3544</v>
      </c>
      <c r="E81" s="2">
        <v>1.8924635422464655</v>
      </c>
      <c r="F81" s="2">
        <v>1.4709288858003242</v>
      </c>
      <c r="G81" s="2">
        <v>1.9488873435326843</v>
      </c>
      <c r="H81" s="2">
        <v>21.012909632571997</v>
      </c>
      <c r="I81" s="2">
        <v>38.326848249027243</v>
      </c>
      <c r="J81" s="2">
        <v>5.7997995131032507</v>
      </c>
      <c r="K81" s="2">
        <v>28.888888888888886</v>
      </c>
      <c r="L81" s="2">
        <v>5.1708217913204058</v>
      </c>
      <c r="M81" s="2">
        <v>33.059360730593603</v>
      </c>
      <c r="N81" s="2">
        <v>5.4890006061254324</v>
      </c>
      <c r="O81" s="11">
        <v>26.853526220614825</v>
      </c>
      <c r="P81" s="11">
        <v>86.642470822658709</v>
      </c>
      <c r="Q81" s="2">
        <v>425.86786114221724</v>
      </c>
      <c r="R81" s="2">
        <v>1256.5771630051534</v>
      </c>
      <c r="S81" s="13">
        <v>356.85483870967744</v>
      </c>
      <c r="T81" s="13">
        <v>1395.8677004289013</v>
      </c>
      <c r="U81" s="15">
        <v>344</v>
      </c>
      <c r="V81" s="15">
        <v>695</v>
      </c>
      <c r="W81" s="15">
        <v>1039</v>
      </c>
      <c r="X81" s="2">
        <v>66.891241578440813</v>
      </c>
      <c r="Y81" s="15">
        <v>39</v>
      </c>
      <c r="Z81" s="2">
        <v>7.7534791252485098</v>
      </c>
      <c r="AA81" s="3" t="s">
        <v>76</v>
      </c>
      <c r="AB81" s="19">
        <v>9.4388309430682309</v>
      </c>
      <c r="AC81" s="19">
        <v>12.752089563683766</v>
      </c>
      <c r="AD81" s="19">
        <v>11.14534776539991</v>
      </c>
      <c r="AE81" s="15">
        <v>3475</v>
      </c>
      <c r="AF81" s="15">
        <v>4989</v>
      </c>
      <c r="AG81" s="15">
        <f t="shared" si="1"/>
        <v>8464</v>
      </c>
    </row>
    <row r="82" spans="1:33" x14ac:dyDescent="0.35">
      <c r="A82" s="20">
        <v>78</v>
      </c>
      <c r="B82" s="3" t="s">
        <v>77</v>
      </c>
      <c r="C82" s="2">
        <v>4.8815877015415534</v>
      </c>
      <c r="D82" s="4">
        <v>8430</v>
      </c>
      <c r="E82" s="2">
        <v>4.1309319611206403</v>
      </c>
      <c r="F82" s="2">
        <v>4.0886642930975077</v>
      </c>
      <c r="G82" s="2">
        <v>3.1935463217875668</v>
      </c>
      <c r="H82" s="2">
        <v>15.416351249053747</v>
      </c>
      <c r="I82" s="2">
        <v>51.985878199470434</v>
      </c>
      <c r="J82" s="2">
        <v>26.927801282926161</v>
      </c>
      <c r="K82" s="2">
        <v>36.100533130236101</v>
      </c>
      <c r="L82" s="2">
        <v>15.899472959991693</v>
      </c>
      <c r="M82" s="2">
        <v>43.467543138866063</v>
      </c>
      <c r="N82" s="2">
        <v>21.273368372031136</v>
      </c>
      <c r="O82" s="11">
        <v>24.604783137413865</v>
      </c>
      <c r="P82" s="11">
        <v>83.708603993145502</v>
      </c>
      <c r="Q82" s="2">
        <v>423.88888888888891</v>
      </c>
      <c r="R82" s="2">
        <v>683.10202205882354</v>
      </c>
      <c r="S82" s="13">
        <v>375.43021032504782</v>
      </c>
      <c r="T82" s="13">
        <v>965.47255294489514</v>
      </c>
      <c r="U82" s="15">
        <v>435</v>
      </c>
      <c r="V82" s="15">
        <v>773</v>
      </c>
      <c r="W82" s="15">
        <v>1208</v>
      </c>
      <c r="X82" s="2">
        <v>63.990066225165563</v>
      </c>
      <c r="Y82" s="15">
        <v>176</v>
      </c>
      <c r="Z82" s="2">
        <v>10.414201183431953</v>
      </c>
      <c r="AA82" s="3" t="s">
        <v>77</v>
      </c>
      <c r="AB82" s="19">
        <v>12.283488517498352</v>
      </c>
      <c r="AC82" s="19">
        <v>18.380888117730223</v>
      </c>
      <c r="AD82" s="19">
        <v>15.410146598583429</v>
      </c>
      <c r="AE82" s="15">
        <v>7269</v>
      </c>
      <c r="AF82" s="15">
        <v>11441</v>
      </c>
      <c r="AG82" s="15">
        <f t="shared" si="1"/>
        <v>18710</v>
      </c>
    </row>
    <row r="83" spans="1:33" x14ac:dyDescent="0.35">
      <c r="A83" s="20">
        <v>79</v>
      </c>
      <c r="B83" s="3" t="s">
        <v>78</v>
      </c>
      <c r="C83" s="2">
        <v>9.7299967072769178</v>
      </c>
      <c r="D83" s="4">
        <v>611</v>
      </c>
      <c r="E83" s="2">
        <v>5.50935550935551</v>
      </c>
      <c r="F83" s="2">
        <v>6.5543071161048685</v>
      </c>
      <c r="G83" s="2">
        <v>7.9465541490857952</v>
      </c>
      <c r="H83" s="2">
        <v>17.855072463768114</v>
      </c>
      <c r="I83" s="2">
        <v>62.135922330097081</v>
      </c>
      <c r="J83" s="2">
        <v>34.184068058778031</v>
      </c>
      <c r="K83" s="2">
        <v>58.18181818181818</v>
      </c>
      <c r="L83" s="2">
        <v>24.652241112828438</v>
      </c>
      <c r="M83" s="2">
        <v>61.611374407582943</v>
      </c>
      <c r="N83" s="2">
        <v>29.295665634674922</v>
      </c>
      <c r="O83" s="11">
        <v>13.875598086124402</v>
      </c>
      <c r="P83" s="11">
        <v>78.262548262548265</v>
      </c>
      <c r="Q83" s="2">
        <v>0</v>
      </c>
      <c r="R83" s="2">
        <v>592.16867469879514</v>
      </c>
      <c r="S83" s="13">
        <v>339.4736842105263</v>
      </c>
      <c r="T83" s="13">
        <v>775.07418397626111</v>
      </c>
      <c r="U83" s="15">
        <v>65</v>
      </c>
      <c r="V83" s="15">
        <v>52</v>
      </c>
      <c r="W83" s="15">
        <v>117</v>
      </c>
      <c r="X83" s="2">
        <v>44.444444444444443</v>
      </c>
      <c r="Y83" s="15">
        <v>12</v>
      </c>
      <c r="Z83" s="2">
        <v>12.371134020618557</v>
      </c>
      <c r="AA83" s="3" t="s">
        <v>78</v>
      </c>
      <c r="AB83" s="19">
        <v>14.166666666666666</v>
      </c>
      <c r="AC83" s="19">
        <v>20.047827819848546</v>
      </c>
      <c r="AD83" s="19">
        <v>17.051333068046159</v>
      </c>
      <c r="AE83" s="15">
        <v>357</v>
      </c>
      <c r="AF83" s="15">
        <v>503</v>
      </c>
      <c r="AG83" s="15">
        <f t="shared" si="1"/>
        <v>860</v>
      </c>
    </row>
    <row r="84" spans="1:33" x14ac:dyDescent="0.35">
      <c r="A84" s="20">
        <v>80</v>
      </c>
      <c r="B84" s="3" t="s">
        <v>79</v>
      </c>
      <c r="C84" s="2">
        <v>5.5184679745535901</v>
      </c>
      <c r="D84" s="4">
        <v>381521</v>
      </c>
      <c r="E84" s="2">
        <v>3.5559626689477875</v>
      </c>
      <c r="F84" s="2">
        <v>3.0378580674438664</v>
      </c>
      <c r="G84" s="2">
        <v>3.2841400993216427</v>
      </c>
      <c r="H84" s="2">
        <v>20.615402843832033</v>
      </c>
      <c r="I84" s="2">
        <v>49.348483912801825</v>
      </c>
      <c r="J84" s="2">
        <v>18.734570413615479</v>
      </c>
      <c r="K84" s="2">
        <v>40.519163393141525</v>
      </c>
      <c r="L84" s="2">
        <v>13.836962698222941</v>
      </c>
      <c r="M84" s="2">
        <v>44.598606828822653</v>
      </c>
      <c r="N84" s="2">
        <v>16.227691648460148</v>
      </c>
      <c r="O84" s="11">
        <v>20.534968219244963</v>
      </c>
      <c r="P84" s="11">
        <v>80.363728598604951</v>
      </c>
      <c r="Q84" s="2">
        <v>416.04268270323786</v>
      </c>
      <c r="R84" s="2">
        <v>711.03136768485865</v>
      </c>
      <c r="S84" s="13">
        <v>358.31656606304495</v>
      </c>
      <c r="T84" s="13">
        <v>967.6431700726672</v>
      </c>
      <c r="U84" s="15">
        <v>21206</v>
      </c>
      <c r="V84" s="15">
        <v>43311</v>
      </c>
      <c r="W84" s="15">
        <v>64517</v>
      </c>
      <c r="X84" s="2">
        <v>67.131143729559653</v>
      </c>
      <c r="Y84" s="15">
        <v>6570</v>
      </c>
      <c r="Z84" s="2">
        <v>10.402482662528897</v>
      </c>
      <c r="AA84" s="3" t="s">
        <v>79</v>
      </c>
      <c r="AB84" s="19">
        <v>11.28436463799417</v>
      </c>
      <c r="AC84" s="19">
        <v>16.114459587975343</v>
      </c>
      <c r="AD84" s="19">
        <v>13.768908401676311</v>
      </c>
      <c r="AE84" s="15">
        <v>273989</v>
      </c>
      <c r="AF84" s="15">
        <v>414461</v>
      </c>
      <c r="AG84" s="15">
        <f t="shared" si="1"/>
        <v>688450</v>
      </c>
    </row>
  </sheetData>
  <sheetProtection sheet="1" objects="1" scenarios="1"/>
  <mergeCells count="5">
    <mergeCell ref="E3:H3"/>
    <mergeCell ref="O3:P3"/>
    <mergeCell ref="Q3:R3"/>
    <mergeCell ref="S3:T3"/>
    <mergeCell ref="U3: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194E-6C2D-4BB3-A447-A1D1D9308C66}">
  <sheetPr>
    <pageSetUpPr fitToPage="1"/>
  </sheetPr>
  <dimension ref="D1:AR64"/>
  <sheetViews>
    <sheetView showGridLines="0" showRowColHeaders="0" tabSelected="1" zoomScale="75" zoomScaleNormal="75" workbookViewId="0">
      <selection activeCell="U16" sqref="U16"/>
    </sheetView>
  </sheetViews>
  <sheetFormatPr defaultColWidth="8.7265625" defaultRowHeight="15.5" x14ac:dyDescent="0.35"/>
  <cols>
    <col min="1" max="1" width="2.08984375" style="21" customWidth="1"/>
    <col min="2" max="2" width="5.7265625" style="21" customWidth="1"/>
    <col min="3" max="3" width="2.08984375" style="21" customWidth="1"/>
    <col min="4" max="4" width="2.26953125" style="21" customWidth="1"/>
    <col min="5" max="7" width="11.08984375" style="21" customWidth="1"/>
    <col min="8" max="8" width="1.36328125" style="21" customWidth="1"/>
    <col min="9" max="11" width="11.08984375" style="21" customWidth="1"/>
    <col min="12" max="12" width="1.54296875" style="21" customWidth="1"/>
    <col min="13" max="15" width="11.08984375" style="21" customWidth="1"/>
    <col min="16" max="16" width="1.81640625" style="21" customWidth="1"/>
    <col min="17" max="19" width="8.7265625" style="33"/>
    <col min="20" max="20" width="8.7265625" style="34"/>
    <col min="21" max="21" width="29.54296875" style="33" customWidth="1"/>
    <col min="22" max="23" width="12.6328125" style="33" customWidth="1"/>
    <col min="24" max="24" width="8.7265625" style="33"/>
    <col min="25" max="25" width="14.90625" style="33" bestFit="1" customWidth="1"/>
    <col min="26" max="44" width="8.7265625" style="33"/>
    <col min="45" max="16384" width="8.7265625" style="21"/>
  </cols>
  <sheetData>
    <row r="1" spans="4:25" ht="4" customHeight="1" x14ac:dyDescent="0.35">
      <c r="U1" s="33" t="s">
        <v>105</v>
      </c>
    </row>
    <row r="2" spans="4:25" ht="4" customHeight="1" x14ac:dyDescent="0.35"/>
    <row r="3" spans="4:25" ht="28.5" x14ac:dyDescent="0.35">
      <c r="D3" s="61" t="str" cm="1">
        <f t="array" ref="D3">CONCATENATE("Disability in ",INDEX(Data_Disability!B5:B84,I4))</f>
        <v>Disability in Greater Dandenong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  <c r="Q3" s="35"/>
      <c r="U3" s="33" t="str" cm="1">
        <f t="array" ref="U3">CONCATENATE("Within ",INDEX(Data_Disability!B5:B84,I4)," ",W9," residents in single person households have a disability")</f>
        <v>Within Greater Dandenong 1753 residents in single person households have a disability</v>
      </c>
      <c r="Y3" s="36" t="s">
        <v>110</v>
      </c>
    </row>
    <row r="4" spans="4:25" ht="18.5" x14ac:dyDescent="0.35">
      <c r="D4" s="22"/>
      <c r="E4"/>
      <c r="F4"/>
      <c r="G4"/>
      <c r="I4" s="23">
        <v>26</v>
      </c>
      <c r="K4" s="64" t="s">
        <v>106</v>
      </c>
      <c r="L4" s="64"/>
      <c r="M4" s="65"/>
      <c r="N4" s="65"/>
      <c r="O4" s="65"/>
      <c r="P4" s="24"/>
      <c r="V4" s="37"/>
      <c r="Y4" s="38" t="s">
        <v>111</v>
      </c>
    </row>
    <row r="5" spans="4:25" ht="23.5" customHeight="1" x14ac:dyDescent="0.55000000000000004">
      <c r="D5" s="22"/>
      <c r="E5" s="30" t="s">
        <v>128</v>
      </c>
      <c r="F5" s="30"/>
      <c r="G5" s="30"/>
      <c r="H5" s="30"/>
      <c r="I5" s="30"/>
      <c r="J5" s="30"/>
      <c r="K5" s="30"/>
      <c r="M5" s="25" t="s">
        <v>131</v>
      </c>
      <c r="P5" s="24"/>
      <c r="T5" s="34">
        <v>1</v>
      </c>
      <c r="U5" s="33" t="s">
        <v>109</v>
      </c>
      <c r="V5" s="39">
        <f>VLOOKUP($I$4,Data_Disability!$A$5:$AD$84,3)</f>
        <v>6.8297347273097984</v>
      </c>
      <c r="Y5" s="36" t="s">
        <v>112</v>
      </c>
    </row>
    <row r="6" spans="4:25" ht="13.5" customHeight="1" x14ac:dyDescent="0.35">
      <c r="D6" s="22"/>
      <c r="E6" s="60" t="str">
        <f>CONCATENATE(ROUND(V5,1),"%")</f>
        <v>6.8%</v>
      </c>
      <c r="F6" s="60"/>
      <c r="J6" s="53">
        <f>V7</f>
        <v>11467</v>
      </c>
      <c r="K6" s="53"/>
      <c r="P6" s="24"/>
    </row>
    <row r="7" spans="4:25" ht="13.5" customHeight="1" x14ac:dyDescent="0.35">
      <c r="D7" s="22"/>
      <c r="E7" s="60"/>
      <c r="F7" s="60"/>
      <c r="J7" s="53"/>
      <c r="K7" s="53"/>
      <c r="M7" s="21" t="str" cm="1">
        <f t="array" ref="M7">CONCATENATE("Within ",INDEX(Data_Disability!B5:B84,I4))</f>
        <v>Within Greater Dandenong</v>
      </c>
      <c r="P7" s="24"/>
      <c r="T7" s="34">
        <v>2</v>
      </c>
      <c r="U7" s="33" t="s">
        <v>108</v>
      </c>
      <c r="V7" s="40">
        <f>VLOOKUP($I$4,Data_Disability!$A$5:$AD$84,4)</f>
        <v>11467</v>
      </c>
      <c r="W7" s="37"/>
    </row>
    <row r="8" spans="4:25" ht="13.5" customHeight="1" x14ac:dyDescent="0.35">
      <c r="D8" s="22"/>
      <c r="E8" s="60"/>
      <c r="F8" s="60"/>
      <c r="J8" s="53"/>
      <c r="K8" s="53"/>
      <c r="M8" s="53">
        <f>W9</f>
        <v>1753</v>
      </c>
      <c r="N8" s="53"/>
      <c r="P8" s="24"/>
    </row>
    <row r="9" spans="4:25" ht="13.5" customHeight="1" x14ac:dyDescent="0.35">
      <c r="D9" s="22"/>
      <c r="E9" s="60"/>
      <c r="F9" s="60"/>
      <c r="J9" s="53"/>
      <c r="K9" s="53"/>
      <c r="M9" s="53"/>
      <c r="N9" s="53"/>
      <c r="P9" s="24"/>
      <c r="T9" s="34">
        <v>3</v>
      </c>
      <c r="U9" s="33" t="s">
        <v>115</v>
      </c>
      <c r="V9" s="33" t="s">
        <v>116</v>
      </c>
      <c r="W9" s="41">
        <f>VLOOKUP($I$4,Data_Disability!$A$5:$AD$84,23)</f>
        <v>1753</v>
      </c>
    </row>
    <row r="10" spans="4:25" ht="13.5" customHeight="1" x14ac:dyDescent="0.35">
      <c r="D10" s="22"/>
      <c r="E10" s="21" t="str" cm="1">
        <f t="array" ref="E10">CONCATENATE("of residents in ",INDEX(Data_Disability!B5:B84,I4))</f>
        <v>of residents in Greater Dandenong</v>
      </c>
      <c r="I10" s="48" t="str" cm="1">
        <f t="array" ref="I10">CONCATENATE("residents of ",INDEX(Data_Disability!B5:B84,I4)," have a disability")</f>
        <v>residents of Greater Dandenong have a disability</v>
      </c>
      <c r="J10" s="48"/>
      <c r="K10" s="48"/>
      <c r="M10" s="53"/>
      <c r="N10" s="53"/>
      <c r="P10" s="24"/>
      <c r="V10" s="33" t="s">
        <v>117</v>
      </c>
      <c r="W10" s="39">
        <f>VLOOKUP($I$4,Data_Disability!$A$5:$AD$84,24)</f>
        <v>68.111808328579585</v>
      </c>
    </row>
    <row r="11" spans="4:25" ht="13.5" customHeight="1" x14ac:dyDescent="0.35">
      <c r="D11" s="22"/>
      <c r="E11" s="21" t="s">
        <v>129</v>
      </c>
      <c r="I11" s="48"/>
      <c r="J11" s="48"/>
      <c r="K11" s="48"/>
      <c r="M11" s="21" t="s">
        <v>132</v>
      </c>
      <c r="P11" s="24"/>
      <c r="W11" s="33">
        <f>W9*W10/100</f>
        <v>1194.0000000000002</v>
      </c>
    </row>
    <row r="12" spans="4:25" ht="13.5" customHeight="1" x14ac:dyDescent="0.35">
      <c r="D12" s="22"/>
      <c r="E12" s="21" t="s">
        <v>130</v>
      </c>
      <c r="M12" s="50" t="str">
        <f>CONCATENATE("Among them, ",ROUND(W11,0),", or ",ROUND(W10,0),"%, are women")</f>
        <v>Among them, 1194, or 68%, are women</v>
      </c>
      <c r="N12" s="50"/>
      <c r="O12" s="50"/>
      <c r="P12" s="24"/>
      <c r="T12" s="34">
        <v>4</v>
      </c>
      <c r="U12" s="33" t="s">
        <v>120</v>
      </c>
      <c r="V12" s="33" t="s">
        <v>116</v>
      </c>
      <c r="W12" s="41">
        <f>VLOOKUP($I$4,Data_Disability!$A$5:$AD$84,25)</f>
        <v>79</v>
      </c>
    </row>
    <row r="13" spans="4:25" ht="13.5" customHeight="1" x14ac:dyDescent="0.35">
      <c r="D13" s="22"/>
      <c r="E13" s="21" t="s">
        <v>140</v>
      </c>
      <c r="M13" s="50"/>
      <c r="N13" s="50"/>
      <c r="O13" s="50"/>
      <c r="P13" s="24"/>
      <c r="V13" s="33" t="s">
        <v>119</v>
      </c>
      <c r="W13" s="39">
        <f>VLOOKUP($I$4,Data_Disability!$A$5:$AD$84,26)</f>
        <v>13.504273504273504</v>
      </c>
    </row>
    <row r="14" spans="4:25" ht="13.5" customHeight="1" x14ac:dyDescent="0.35">
      <c r="D14" s="22"/>
      <c r="M14" s="50"/>
      <c r="N14" s="50"/>
      <c r="O14" s="50"/>
      <c r="P14" s="24"/>
    </row>
    <row r="15" spans="4:25" ht="13.5" customHeight="1" x14ac:dyDescent="0.35">
      <c r="D15" s="22"/>
      <c r="P15" s="24"/>
      <c r="T15" s="42" t="s">
        <v>124</v>
      </c>
      <c r="U15" s="33" t="s">
        <v>113</v>
      </c>
      <c r="V15" s="36" t="s">
        <v>82</v>
      </c>
      <c r="W15" s="39">
        <f>VLOOKUP($I$4,Data_Disability!$A$5:$AD$84,5)</f>
        <v>2.5257651467832605</v>
      </c>
    </row>
    <row r="16" spans="4:25" ht="13.5" customHeight="1" x14ac:dyDescent="0.35">
      <c r="D16" s="22"/>
      <c r="P16" s="24"/>
      <c r="V16" s="38" t="s">
        <v>83</v>
      </c>
      <c r="W16" s="39">
        <f>VLOOKUP($I$4,Data_Disability!$A$5:$AD$84,6)</f>
        <v>2.142781372653018</v>
      </c>
    </row>
    <row r="17" spans="4:23" ht="13.5" customHeight="1" x14ac:dyDescent="0.35">
      <c r="D17" s="22"/>
      <c r="P17" s="24"/>
      <c r="V17" s="36" t="s">
        <v>84</v>
      </c>
      <c r="W17" s="39">
        <f>VLOOKUP($I$4,Data_Disability!$A$5:$AD$84,7)</f>
        <v>4.2909153952843271</v>
      </c>
    </row>
    <row r="18" spans="4:23" ht="13.5" customHeight="1" x14ac:dyDescent="0.35">
      <c r="D18" s="22"/>
      <c r="P18" s="24"/>
      <c r="V18" s="36" t="s">
        <v>85</v>
      </c>
      <c r="W18" s="39">
        <f>VLOOKUP($I$4,Data_Disability!$A$5:$AD$84,8)</f>
        <v>29.517586660443801</v>
      </c>
    </row>
    <row r="19" spans="4:23" ht="13.5" customHeight="1" x14ac:dyDescent="0.35">
      <c r="D19" s="22"/>
      <c r="P19" s="24"/>
      <c r="U19" s="33" t="s">
        <v>127</v>
      </c>
      <c r="V19" s="37"/>
      <c r="W19" s="37"/>
    </row>
    <row r="20" spans="4:23" ht="21" customHeight="1" x14ac:dyDescent="0.55000000000000004">
      <c r="D20" s="22"/>
      <c r="E20" s="30" t="s">
        <v>133</v>
      </c>
      <c r="F20" s="31"/>
      <c r="G20" s="31"/>
      <c r="I20" s="30" t="s">
        <v>135</v>
      </c>
      <c r="J20" s="31"/>
      <c r="K20" s="31"/>
      <c r="L20" s="31"/>
      <c r="M20" s="31"/>
      <c r="N20" s="31"/>
      <c r="O20" s="31"/>
      <c r="P20" s="24"/>
      <c r="U20" s="33" t="s">
        <v>123</v>
      </c>
      <c r="V20" s="33" t="s">
        <v>114</v>
      </c>
      <c r="W20" s="39">
        <f>VLOOKUP($I$4,Data_Disability!$A$5:$AD$84,13)</f>
        <v>52.648712636874819</v>
      </c>
    </row>
    <row r="21" spans="4:23" ht="13.5" customHeight="1" x14ac:dyDescent="0.35">
      <c r="D21" s="22"/>
      <c r="E21" s="53">
        <f>W12</f>
        <v>79</v>
      </c>
      <c r="F21" s="32"/>
      <c r="I21" s="54" t="str" cm="1">
        <f t="array" ref="I21">CONCATENATE("Fewer than ",ROUND(MAX(W15:W17+1),0),"% of local residents under 65 years are disabled. Among older residents though, this figure rises to ",ROUND(W18,0),"%")</f>
        <v>Fewer than 5% of local residents under 65 years are disabled. Among older residents though, this figure rises to 30%</v>
      </c>
      <c r="J21" s="54"/>
      <c r="K21" s="54"/>
      <c r="P21" s="24"/>
      <c r="V21" s="33" t="s">
        <v>93</v>
      </c>
      <c r="W21" s="39">
        <f>VLOOKUP($I$4,Data_Disability!$A$5:$AD$84,14)</f>
        <v>23.698104308865336</v>
      </c>
    </row>
    <row r="22" spans="4:23" ht="13.5" customHeight="1" x14ac:dyDescent="0.35">
      <c r="D22" s="22"/>
      <c r="E22" s="53"/>
      <c r="F22" s="58" t="str" cm="1">
        <f t="array" ref="F22">CONCATENATE("Aboriginal and Torres Strait Islanders in ",INDEX(Data_Disability!B5:B84,I4)," have a disability")</f>
        <v>Aboriginal and Torres Strait Islanders in Greater Dandenong have a disability</v>
      </c>
      <c r="G22" s="58"/>
      <c r="I22" s="54"/>
      <c r="J22" s="54"/>
      <c r="K22" s="54"/>
      <c r="P22" s="24"/>
      <c r="V22" s="37"/>
      <c r="W22" s="37"/>
    </row>
    <row r="23" spans="4:23" ht="13.5" customHeight="1" x14ac:dyDescent="0.35">
      <c r="D23" s="22"/>
      <c r="E23" s="53"/>
      <c r="F23" s="58"/>
      <c r="G23" s="58"/>
      <c r="I23" s="54"/>
      <c r="J23" s="54"/>
      <c r="K23" s="54"/>
      <c r="P23" s="24"/>
      <c r="V23" s="33" t="s">
        <v>102</v>
      </c>
      <c r="W23" s="33" t="s">
        <v>101</v>
      </c>
    </row>
    <row r="24" spans="4:23" ht="13.5" customHeight="1" x14ac:dyDescent="0.35">
      <c r="D24" s="22"/>
      <c r="F24" s="58"/>
      <c r="G24" s="58"/>
      <c r="I24" s="54"/>
      <c r="J24" s="54"/>
      <c r="K24" s="54"/>
      <c r="P24" s="24"/>
      <c r="T24" s="34">
        <v>7</v>
      </c>
      <c r="U24" s="33" t="s">
        <v>114</v>
      </c>
      <c r="V24" s="39">
        <f>VLOOKUP($I$4,Data_Disability!$A$5:$AD$84,11)</f>
        <v>52.911534154535275</v>
      </c>
      <c r="W24" s="39">
        <f>VLOOKUP($I$4,Data_Disability!$A$5:$AD$84,9)</f>
        <v>52.446675031367626</v>
      </c>
    </row>
    <row r="25" spans="4:23" ht="13.5" customHeight="1" x14ac:dyDescent="0.35">
      <c r="D25" s="22"/>
      <c r="F25" s="58"/>
      <c r="G25" s="58"/>
      <c r="P25" s="24"/>
      <c r="U25" s="33" t="s">
        <v>93</v>
      </c>
      <c r="V25" s="39">
        <f>VLOOKUP($I$4,Data_Disability!$A$5:$AD$84,12)</f>
        <v>23.548482965444574</v>
      </c>
      <c r="W25" s="39">
        <f>VLOOKUP($I$4,Data_Disability!$A$5:$AD$84,10)</f>
        <v>23.842828077314344</v>
      </c>
    </row>
    <row r="26" spans="4:23" ht="13.5" customHeight="1" x14ac:dyDescent="0.35">
      <c r="D26" s="22"/>
      <c r="E26" s="67" t="s">
        <v>134</v>
      </c>
      <c r="F26" s="67"/>
      <c r="G26" s="67"/>
      <c r="P26" s="24"/>
    </row>
    <row r="27" spans="4:23" ht="13.5" customHeight="1" x14ac:dyDescent="0.35">
      <c r="D27" s="22"/>
      <c r="E27" s="52" t="str">
        <f>CONCATENATE(ROUND(W13,1),"%")</f>
        <v>13.5%</v>
      </c>
      <c r="F27" s="21" t="s">
        <v>142</v>
      </c>
      <c r="M27" s="55" t="s">
        <v>139</v>
      </c>
      <c r="N27" s="55"/>
      <c r="O27" s="55"/>
      <c r="P27" s="24"/>
      <c r="T27" s="34">
        <v>8</v>
      </c>
      <c r="U27" s="33" t="s">
        <v>121</v>
      </c>
      <c r="V27" s="33" t="s">
        <v>114</v>
      </c>
      <c r="W27" s="39">
        <f>VLOOKUP($I$4,Data_Disability!$A$5:$AD$84,15)</f>
        <v>13.315774070822359</v>
      </c>
    </row>
    <row r="28" spans="4:23" ht="13.5" customHeight="1" x14ac:dyDescent="0.35">
      <c r="D28" s="22"/>
      <c r="E28" s="52"/>
      <c r="M28" s="55"/>
      <c r="N28" s="55"/>
      <c r="O28" s="55"/>
      <c r="P28" s="24"/>
      <c r="V28" s="33" t="s">
        <v>93</v>
      </c>
      <c r="W28" s="39">
        <f>VLOOKUP($I$4,Data_Disability!$A$5:$AD$84,16)</f>
        <v>72.007633687567804</v>
      </c>
    </row>
    <row r="29" spans="4:23" ht="13.5" customHeight="1" x14ac:dyDescent="0.35">
      <c r="D29" s="22"/>
      <c r="E29" s="52"/>
      <c r="M29" s="55"/>
      <c r="N29" s="55"/>
      <c r="O29" s="55"/>
      <c r="P29" s="24"/>
      <c r="V29" s="37"/>
    </row>
    <row r="30" spans="4:23" ht="13.5" customHeight="1" x14ac:dyDescent="0.35">
      <c r="D30" s="22"/>
      <c r="M30" s="55"/>
      <c r="N30" s="55"/>
      <c r="O30" s="55"/>
      <c r="P30" s="24"/>
      <c r="T30" s="34">
        <v>9</v>
      </c>
      <c r="U30" s="33" t="s">
        <v>122</v>
      </c>
      <c r="V30" s="33" t="s">
        <v>114</v>
      </c>
      <c r="W30" s="41">
        <f>VLOOKUP($I$4,Data_Disability!$A$5:$AD$84,19)</f>
        <v>331.88920454545456</v>
      </c>
    </row>
    <row r="31" spans="4:23" ht="13.5" customHeight="1" x14ac:dyDescent="0.35">
      <c r="D31" s="22"/>
      <c r="M31" s="55" t="s">
        <v>143</v>
      </c>
      <c r="N31" s="55"/>
      <c r="O31" s="55"/>
      <c r="P31" s="24"/>
      <c r="V31" s="33" t="s">
        <v>93</v>
      </c>
      <c r="W31" s="41">
        <f>VLOOKUP($I$4,Data_Disability!$A$5:$AD$84,20)</f>
        <v>758.28483084758091</v>
      </c>
    </row>
    <row r="32" spans="4:23" ht="13.5" customHeight="1" x14ac:dyDescent="0.35">
      <c r="D32" s="22"/>
      <c r="M32" s="55"/>
      <c r="N32" s="55"/>
      <c r="O32" s="55"/>
      <c r="P32" s="24"/>
      <c r="V32" s="37"/>
      <c r="W32" s="41"/>
    </row>
    <row r="33" spans="4:26" ht="13.5" customHeight="1" x14ac:dyDescent="0.35">
      <c r="D33" s="22"/>
      <c r="M33" s="55"/>
      <c r="N33" s="55"/>
      <c r="O33" s="55"/>
      <c r="P33" s="24"/>
      <c r="T33" s="42" t="s">
        <v>126</v>
      </c>
      <c r="U33" s="33" t="s">
        <v>118</v>
      </c>
    </row>
    <row r="34" spans="4:26" ht="13.5" customHeight="1" x14ac:dyDescent="0.35">
      <c r="D34" s="22"/>
      <c r="M34" s="56"/>
      <c r="N34" s="56"/>
      <c r="O34" s="56"/>
      <c r="P34" s="24"/>
      <c r="V34" s="36" t="s">
        <v>89</v>
      </c>
      <c r="W34" s="39">
        <f>VLOOKUP($I$4,Data_Disability!$A$5:$AD$84,30)</f>
        <v>11.160559758690599</v>
      </c>
    </row>
    <row r="35" spans="4:26" ht="21" customHeight="1" x14ac:dyDescent="0.55000000000000004">
      <c r="D35" s="22"/>
      <c r="E35" s="25" t="s">
        <v>107</v>
      </c>
      <c r="F35" s="26"/>
      <c r="G35" s="26"/>
      <c r="H35" s="26"/>
      <c r="I35" s="57" t="str">
        <f>CONCATENATE("Rates of early school leaving among 25-54 year-olds stand at ",ROUND(V24,0),"% among women, and ",ROUND(W24,0),"% among men")</f>
        <v>Rates of early school leaving among 25-54 year-olds stand at 53% among women, and 52% among men</v>
      </c>
      <c r="J35" s="57"/>
      <c r="K35" s="57"/>
      <c r="M35" s="25" t="s">
        <v>103</v>
      </c>
      <c r="N35" s="26"/>
      <c r="O35" s="26"/>
      <c r="P35" s="24"/>
      <c r="V35" s="38" t="s">
        <v>87</v>
      </c>
      <c r="W35" s="39">
        <f>VLOOKUP($I$4,Data_Disability!$A$5:$AD$84,28)</f>
        <v>9.2536288740682622</v>
      </c>
    </row>
    <row r="36" spans="4:26" ht="13.5" customHeight="1" x14ac:dyDescent="0.35">
      <c r="D36" s="22"/>
      <c r="E36" s="60" t="str">
        <f>CONCATENATE(ROUND(W20,0),"%")</f>
        <v>53%</v>
      </c>
      <c r="F36" s="66" t="s">
        <v>141</v>
      </c>
      <c r="G36" s="66"/>
      <c r="I36" s="58"/>
      <c r="J36" s="58"/>
      <c r="K36" s="58"/>
      <c r="P36" s="24"/>
      <c r="V36" s="36" t="s">
        <v>88</v>
      </c>
      <c r="W36" s="39">
        <f>VLOOKUP($I$4,Data_Disability!$A$5:$AD$84,29)</f>
        <v>13.099630996309964</v>
      </c>
      <c r="Z36" s="43"/>
    </row>
    <row r="37" spans="4:26" ht="13.5" customHeight="1" x14ac:dyDescent="0.35">
      <c r="D37" s="22"/>
      <c r="E37" s="60"/>
      <c r="F37" s="66"/>
      <c r="G37" s="66"/>
      <c r="I37" s="58"/>
      <c r="J37" s="58"/>
      <c r="K37" s="58"/>
      <c r="P37" s="24"/>
    </row>
    <row r="38" spans="4:26" ht="13.5" customHeight="1" x14ac:dyDescent="0.35">
      <c r="D38" s="22"/>
      <c r="F38" s="66"/>
      <c r="G38" s="66"/>
      <c r="I38" s="58"/>
      <c r="J38" s="58"/>
      <c r="K38" s="58"/>
      <c r="P38" s="24"/>
      <c r="U38" s="33" t="s">
        <v>118</v>
      </c>
    </row>
    <row r="39" spans="4:26" ht="13.5" customHeight="1" x14ac:dyDescent="0.35">
      <c r="D39" s="22"/>
      <c r="F39" s="66"/>
      <c r="G39" s="66"/>
      <c r="P39" s="24"/>
      <c r="V39" s="36" t="s">
        <v>89</v>
      </c>
      <c r="W39" s="41">
        <f>VLOOKUP($I$4,Data_Disability!$A$5:$AG$84,33)</f>
        <v>13542</v>
      </c>
    </row>
    <row r="40" spans="4:26" ht="13.5" customHeight="1" x14ac:dyDescent="0.35">
      <c r="D40" s="22"/>
      <c r="E40" s="21" t="s">
        <v>136</v>
      </c>
      <c r="P40" s="24"/>
      <c r="V40" s="38" t="s">
        <v>87</v>
      </c>
      <c r="W40" s="41">
        <f>VLOOKUP($I$4,Data_Disability!$A$5:$AG$84,31)</f>
        <v>5661</v>
      </c>
    </row>
    <row r="41" spans="4:26" ht="13.5" customHeight="1" x14ac:dyDescent="0.35">
      <c r="D41" s="22"/>
      <c r="E41" s="60" t="str">
        <f>CONCATENATE(ROUND(W21,0),"%")</f>
        <v>24%</v>
      </c>
      <c r="F41" s="21" t="s">
        <v>137</v>
      </c>
      <c r="P41" s="24"/>
      <c r="V41" s="36" t="s">
        <v>88</v>
      </c>
      <c r="W41" s="41">
        <f>VLOOKUP($I$4,Data_Disability!$A$5:$AG$84,32)</f>
        <v>7881</v>
      </c>
    </row>
    <row r="42" spans="4:26" ht="13.5" customHeight="1" x14ac:dyDescent="0.35">
      <c r="D42" s="22"/>
      <c r="E42" s="60"/>
      <c r="P42" s="24"/>
    </row>
    <row r="43" spans="4:26" ht="13.5" customHeight="1" x14ac:dyDescent="0.35">
      <c r="D43" s="22"/>
      <c r="P43" s="24"/>
    </row>
    <row r="44" spans="4:26" ht="13.5" customHeight="1" x14ac:dyDescent="0.35">
      <c r="D44" s="22"/>
      <c r="P44" s="24"/>
    </row>
    <row r="45" spans="4:26" ht="13.5" customHeight="1" x14ac:dyDescent="0.35">
      <c r="D45" s="22"/>
      <c r="P45" s="24"/>
    </row>
    <row r="46" spans="4:26" ht="13.5" customHeight="1" x14ac:dyDescent="0.35">
      <c r="D46" s="22"/>
      <c r="M46" s="48" t="str">
        <f>CONCATENATE("Among 25-64 year-olds, ",ROUND(W27,0),"% of those with a disability are employed, compared with ",ROUND(W28,0),"% of others")</f>
        <v>Among 25-64 year-olds, 13% of those with a disability are employed, compared with 72% of others</v>
      </c>
      <c r="N46" s="48"/>
      <c r="O46" s="48"/>
      <c r="P46" s="24"/>
    </row>
    <row r="47" spans="4:26" ht="13.5" customHeight="1" x14ac:dyDescent="0.35">
      <c r="D47" s="22"/>
      <c r="M47" s="48"/>
      <c r="N47" s="48"/>
      <c r="O47" s="48"/>
      <c r="P47" s="24"/>
    </row>
    <row r="48" spans="4:26" ht="13.5" customHeight="1" x14ac:dyDescent="0.35">
      <c r="D48" s="22"/>
      <c r="M48" s="48"/>
      <c r="N48" s="48"/>
      <c r="O48" s="48"/>
      <c r="P48" s="24"/>
    </row>
    <row r="49" spans="4:16" ht="13.5" customHeight="1" x14ac:dyDescent="0.35">
      <c r="D49" s="22"/>
      <c r="M49" s="59"/>
      <c r="N49" s="59"/>
      <c r="O49" s="59"/>
      <c r="P49" s="24"/>
    </row>
    <row r="50" spans="4:16" ht="23.5" x14ac:dyDescent="0.55000000000000004">
      <c r="D50" s="22"/>
      <c r="E50" s="25" t="s">
        <v>104</v>
      </c>
      <c r="F50" s="26"/>
      <c r="G50" s="26"/>
      <c r="I50" s="25" t="s">
        <v>138</v>
      </c>
      <c r="J50" s="26"/>
      <c r="K50" s="26"/>
      <c r="L50" s="31"/>
      <c r="M50" s="25"/>
      <c r="N50" s="26"/>
      <c r="O50" s="26"/>
      <c r="P50" s="24"/>
    </row>
    <row r="51" spans="4:16" ht="13.5" customHeight="1" x14ac:dyDescent="0.35">
      <c r="D51" s="22"/>
      <c r="E51" s="58" t="str">
        <f>CONCATENATE("Weekly incomes among residents aged 25-64 average $",ROUND(W30,0)," for those with disability, and $",ROUND(W31,0)," for others")</f>
        <v>Weekly incomes among residents aged 25-64 average $332 for those with disability, and $758 for others</v>
      </c>
      <c r="F51" s="58"/>
      <c r="G51" s="58"/>
      <c r="I51" s="51" t="str">
        <f>CONCATENATE(ROUND(W34,0),"%")</f>
        <v>11%</v>
      </c>
      <c r="J51" s="44"/>
      <c r="K51" s="44"/>
      <c r="P51" s="24"/>
    </row>
    <row r="52" spans="4:16" ht="13.5" customHeight="1" x14ac:dyDescent="0.35">
      <c r="D52" s="22"/>
      <c r="E52" s="58"/>
      <c r="F52" s="58"/>
      <c r="G52" s="58"/>
      <c r="I52" s="51"/>
      <c r="K52" s="44"/>
      <c r="P52" s="24"/>
    </row>
    <row r="53" spans="4:16" ht="13.5" customHeight="1" x14ac:dyDescent="0.35">
      <c r="D53" s="22"/>
      <c r="E53" s="58"/>
      <c r="F53" s="58"/>
      <c r="G53" s="58"/>
      <c r="I53" s="51"/>
      <c r="J53" s="21" t="s">
        <v>144</v>
      </c>
      <c r="K53" s="44"/>
      <c r="P53" s="24"/>
    </row>
    <row r="54" spans="4:16" ht="13.5" customHeight="1" x14ac:dyDescent="0.35">
      <c r="D54" s="22"/>
      <c r="E54" s="58"/>
      <c r="F54" s="58"/>
      <c r="G54" s="58"/>
      <c r="I54" s="66" t="str">
        <f>CONCATENATE(ROUND(W36,0),"% of females and ",ROUND(W35,0),"% of males, provide unpaid care to someone with disability or a chronic illness" )</f>
        <v>13% of females and 9% of males, provide unpaid care to someone with disability or a chronic illness</v>
      </c>
      <c r="J54" s="66"/>
      <c r="K54" s="66"/>
      <c r="P54" s="24"/>
    </row>
    <row r="55" spans="4:16" ht="13.5" customHeight="1" x14ac:dyDescent="0.35">
      <c r="D55" s="22"/>
      <c r="I55" s="66"/>
      <c r="J55" s="66"/>
      <c r="K55" s="66"/>
      <c r="P55" s="24"/>
    </row>
    <row r="56" spans="4:16" ht="13.5" customHeight="1" x14ac:dyDescent="0.35">
      <c r="D56" s="22"/>
      <c r="I56" s="66"/>
      <c r="J56" s="66"/>
      <c r="K56" s="66"/>
      <c r="P56" s="24"/>
    </row>
    <row r="57" spans="4:16" ht="13.5" customHeight="1" x14ac:dyDescent="0.35">
      <c r="D57" s="22"/>
      <c r="I57" s="66"/>
      <c r="J57" s="66"/>
      <c r="K57" s="66"/>
      <c r="P57" s="24"/>
    </row>
    <row r="58" spans="4:16" ht="13.5" customHeight="1" x14ac:dyDescent="0.35">
      <c r="D58" s="22"/>
      <c r="P58" s="24"/>
    </row>
    <row r="59" spans="4:16" ht="13.5" customHeight="1" x14ac:dyDescent="0.35">
      <c r="D59" s="22"/>
      <c r="P59" s="24"/>
    </row>
    <row r="60" spans="4:16" ht="13.5" customHeight="1" x14ac:dyDescent="0.35">
      <c r="D60" s="22"/>
      <c r="P60" s="24"/>
    </row>
    <row r="61" spans="4:16" ht="13.5" customHeight="1" x14ac:dyDescent="0.35">
      <c r="D61" s="22"/>
      <c r="P61" s="24"/>
    </row>
    <row r="62" spans="4:16" ht="13.5" customHeight="1" x14ac:dyDescent="0.35">
      <c r="D62" s="22"/>
      <c r="M62" s="48" t="str" cm="1">
        <f t="array" ref="M62">CONCATENATE(ROUND(W41,0)," females in ",INDEX(Data_Disability!B5:B84,I4)," provide care, accounting for ",ROUND(W41/W39*100,0),"% of all carers")</f>
        <v>7881 females in Greater Dandenong provide care, accounting for 58% of all carers</v>
      </c>
      <c r="N62" s="48"/>
      <c r="O62" s="48"/>
      <c r="P62" s="24"/>
    </row>
    <row r="63" spans="4:16" ht="13.5" customHeight="1" x14ac:dyDescent="0.35">
      <c r="D63" s="22"/>
      <c r="M63" s="48"/>
      <c r="N63" s="48"/>
      <c r="O63" s="48"/>
      <c r="P63" s="24"/>
    </row>
    <row r="64" spans="4:16" ht="13.5" customHeight="1" x14ac:dyDescent="0.35">
      <c r="D64" s="27"/>
      <c r="E64" s="28"/>
      <c r="F64" s="28"/>
      <c r="G64" s="28"/>
      <c r="H64" s="28"/>
      <c r="I64" s="28"/>
      <c r="J64" s="28"/>
      <c r="K64" s="28"/>
      <c r="L64" s="28"/>
      <c r="M64" s="49"/>
      <c r="N64" s="49"/>
      <c r="O64" s="49"/>
      <c r="P64" s="29"/>
    </row>
  </sheetData>
  <sheetProtection sheet="1" objects="1" scenarios="1"/>
  <mergeCells count="23">
    <mergeCell ref="F22:G25"/>
    <mergeCell ref="E51:G54"/>
    <mergeCell ref="D3:P3"/>
    <mergeCell ref="K4:O4"/>
    <mergeCell ref="E6:F9"/>
    <mergeCell ref="J6:K9"/>
    <mergeCell ref="M8:N10"/>
    <mergeCell ref="M62:O64"/>
    <mergeCell ref="M12:O14"/>
    <mergeCell ref="I10:K11"/>
    <mergeCell ref="I51:I53"/>
    <mergeCell ref="E27:E29"/>
    <mergeCell ref="E21:E23"/>
    <mergeCell ref="I21:K24"/>
    <mergeCell ref="M31:O34"/>
    <mergeCell ref="M27:O30"/>
    <mergeCell ref="I35:K38"/>
    <mergeCell ref="M46:O49"/>
    <mergeCell ref="E36:E37"/>
    <mergeCell ref="I54:K57"/>
    <mergeCell ref="E26:G26"/>
    <mergeCell ref="F36:G39"/>
    <mergeCell ref="E41:E42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8</xdr:col>
                    <xdr:colOff>19050</xdr:colOff>
                    <xdr:row>2</xdr:row>
                    <xdr:rowOff>336550</xdr:rowOff>
                  </from>
                  <to>
                    <xdr:col>9</xdr:col>
                    <xdr:colOff>584200</xdr:colOff>
                    <xdr:row>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A10890135</value>
    </field>
    <field name="Objective-Title">
      <value order="0">2024 Infographic Disability</value>
    </field>
    <field name="Objective-Description">
      <value order="0"/>
    </field>
    <field name="Objective-CreationStamp">
      <value order="0">2024-04-30T06:43:11Z</value>
    </field>
    <field name="Objective-IsApproved">
      <value order="0">false</value>
    </field>
    <field name="Objective-IsPublished">
      <value order="0">true</value>
    </field>
    <field name="Objective-DatePublished">
      <value order="0">2024-04-30T06:43:26Z</value>
    </field>
    <field name="Objective-ModificationStamp">
      <value order="0">2024-06-26T22:40:19Z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vA13790457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Data_Disability</vt:lpstr>
      <vt:lpstr>Front_Disability</vt:lpstr>
      <vt:lpstr>Front_Disability!Print_Area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2023-03-06T11:27:17Z</cp:lastPrinted>
  <dcterms:created xsi:type="dcterms:W3CDTF">2023-03-03T20:49:02Z</dcterms:created>
  <dcterms:modified xsi:type="dcterms:W3CDTF">2024-04-30T06:38:49Z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A10890135</vt:lpwstr>
  </op:property>
  <op:property fmtid="{D5CDD505-2E9C-101B-9397-08002B2CF9AE}" pid="4" name="Objective-Title">
    <vt:lpwstr xmlns:vt="http://schemas.openxmlformats.org/officeDocument/2006/docPropsVTypes">2024 Infographic Disability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2024-04-30T06:43:26Z</vt:filetime>
  </op:property>
  <op:property fmtid="{D5CDD505-2E9C-101B-9397-08002B2CF9AE}" pid="10" name="Objective-ModificationStamp">
    <vt:filetime xmlns:vt="http://schemas.openxmlformats.org/officeDocument/2006/docPropsVTypes">2024-06-26T22:40:19Z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vA13790457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