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ef3be3a594cb4ca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A73902E8-A0B5-440A-84FC-914013076ED0}" xr6:coauthVersionLast="47" xr6:coauthVersionMax="47" xr10:uidLastSave="{00000000-0000-0000-0000-000000000000}"/>
  <bookViews>
    <workbookView showHorizontalScroll="0" showSheetTabs="0" xWindow="-110" yWindow="-110" windowWidth="19420" windowHeight="11500" firstSheet="2" activeTab="2" xr2:uid="{76C9F7DE-96FA-43D9-A847-8215FD81F682}"/>
  </bookViews>
  <sheets>
    <sheet name="Data" sheetId="1" state="hidden" r:id="rId1"/>
    <sheet name="Assemble" sheetId="2" state="hidden" r:id="rId2"/>
    <sheet name="Front" sheetId="4" r:id="rId3"/>
  </sheets>
  <definedNames>
    <definedName name="_xlnm.Print_Area" localSheetId="2">Front!$D$3:$P$64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4" i="4" l="1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43" i="4"/>
  <c r="C42" i="1"/>
  <c r="W38" i="4" l="1"/>
  <c r="D42" i="1" l="1"/>
  <c r="E42" i="1"/>
  <c r="F42" i="1"/>
  <c r="G42" i="1"/>
  <c r="H42" i="1"/>
  <c r="I42" i="1"/>
  <c r="J42" i="1"/>
  <c r="K42" i="1"/>
  <c r="L42" i="1"/>
  <c r="W40" i="4" s="1"/>
  <c r="X40" i="4" s="1" a="1"/>
  <c r="X40" i="4" s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W78" i="4"/>
  <c r="W82" i="4"/>
  <c r="W83" i="4"/>
  <c r="W84" i="4"/>
  <c r="W85" i="4"/>
  <c r="W86" i="4"/>
  <c r="W87" i="4"/>
  <c r="W81" i="4"/>
  <c r="W74" i="4"/>
  <c r="W75" i="4"/>
  <c r="W76" i="4"/>
  <c r="W77" i="4"/>
  <c r="L28" i="1"/>
  <c r="D28" i="1"/>
  <c r="E28" i="1"/>
  <c r="F28" i="1"/>
  <c r="G28" i="1"/>
  <c r="H28" i="1"/>
  <c r="I28" i="1"/>
  <c r="J28" i="1"/>
  <c r="K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C28" i="1"/>
  <c r="D3" i="4" a="1"/>
  <c r="D3" i="4" s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C84" i="1"/>
  <c r="C85" i="1"/>
  <c r="C86" i="1"/>
  <c r="C87" i="1"/>
  <c r="C88" i="1"/>
  <c r="C89" i="1"/>
  <c r="C83" i="1"/>
  <c r="AB14" i="4"/>
  <c r="AB13" i="4"/>
  <c r="W4" i="4"/>
  <c r="AC4" i="4" s="1"/>
  <c r="W5" i="4"/>
  <c r="AC5" i="4" s="1"/>
  <c r="W6" i="4"/>
  <c r="W7" i="4"/>
  <c r="W8" i="4"/>
  <c r="W9" i="4"/>
  <c r="W10" i="4"/>
  <c r="W13" i="4"/>
  <c r="W14" i="4"/>
  <c r="W15" i="4"/>
  <c r="K7" i="4" s="1"/>
  <c r="W16" i="4"/>
  <c r="W17" i="4"/>
  <c r="W18" i="4"/>
  <c r="W19" i="4"/>
  <c r="W20" i="4"/>
  <c r="W21" i="4"/>
  <c r="AB21" i="4" s="1"/>
  <c r="W25" i="4"/>
  <c r="W26" i="4"/>
  <c r="W27" i="4"/>
  <c r="W29" i="4"/>
  <c r="W30" i="4"/>
  <c r="W31" i="4"/>
  <c r="W32" i="4"/>
  <c r="W33" i="4"/>
  <c r="W34" i="4"/>
  <c r="W35" i="4"/>
  <c r="W39" i="4"/>
  <c r="Z39" i="4" s="1"/>
  <c r="W3" i="4"/>
  <c r="AC3" i="4" s="1"/>
  <c r="Z43" i="4" l="1"/>
  <c r="K35" i="4" a="1"/>
  <c r="K35" i="4" s="1"/>
  <c r="X26" i="4" a="1"/>
  <c r="X26" i="4" s="1"/>
  <c r="E21" i="4" s="1" a="1"/>
  <c r="E21" i="4" s="1"/>
  <c r="X81" i="4"/>
  <c r="E58" i="4" s="1"/>
  <c r="Z74" i="4"/>
  <c r="E51" i="4" s="1" a="1"/>
  <c r="E51" i="4" s="1"/>
  <c r="E27" i="4"/>
  <c r="K14" i="4"/>
  <c r="AC6" i="4"/>
  <c r="AC8" i="4" s="1"/>
  <c r="AB8" i="4" s="1"/>
  <c r="E6" i="4" s="1" a="1"/>
  <c r="E6" i="4" s="1"/>
  <c r="AA43" i="4" l="1"/>
  <c r="Z44" i="4" s="1" a="1"/>
  <c r="Z44" i="4" s="1"/>
  <c r="K42" i="4" s="1" a="1"/>
  <c r="K42" i="4" s="1"/>
  <c r="AH77" i="1"/>
  <c r="AH78" i="1"/>
  <c r="AH79" i="1" s="1"/>
  <c r="AH76" i="1"/>
  <c r="AH80" i="1" l="1"/>
  <c r="C24" i="1"/>
  <c r="D24" i="1"/>
  <c r="E24" i="1"/>
  <c r="F24" i="1"/>
  <c r="G24" i="1"/>
  <c r="H24" i="1"/>
  <c r="I24" i="1"/>
  <c r="J24" i="1"/>
  <c r="K24" i="1"/>
  <c r="L24" i="1"/>
  <c r="W22" i="4" s="1"/>
  <c r="K11" i="4" s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<sst xmlns="http://schemas.openxmlformats.org/spreadsheetml/2006/main" count="442" uniqueCount="126">
  <si>
    <t>Housing Infographic</t>
  </si>
  <si>
    <t>Banyule</t>
  </si>
  <si>
    <t>Bayside (Vic.)</t>
  </si>
  <si>
    <t>Boroondara</t>
  </si>
  <si>
    <t>Brimbank</t>
  </si>
  <si>
    <t>Cardinia</t>
  </si>
  <si>
    <t>Casey</t>
  </si>
  <si>
    <t>Darebin</t>
  </si>
  <si>
    <t>Frankston</t>
  </si>
  <si>
    <t>Glen Eira</t>
  </si>
  <si>
    <t>Greater Dandenong</t>
  </si>
  <si>
    <t>Hobsons Bay</t>
  </si>
  <si>
    <t>Hume</t>
  </si>
  <si>
    <t>Kingston (Vic.)</t>
  </si>
  <si>
    <t>Knox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</si>
  <si>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</si>
  <si>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</si>
  <si>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</si>
  <si>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</si>
  <si>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</si>
  <si>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</si>
  <si>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</si>
  <si>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</si>
  <si>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Mornington Peninsula</t>
  </si>
  <si>
    <t>Nillumbik</t>
  </si>
  <si>
    <t>Port Phillip</t>
  </si>
  <si>
    <t>Stonnington</t>
  </si>
  <si>
    <t>Whitehorse</t>
  </si>
  <si>
    <t>Whittlesea</t>
  </si>
  <si>
    <t>Wyndham</t>
  </si>
  <si>
    <t>Yarra</t>
  </si>
  <si>
    <t>Yarra Ranges</t>
  </si>
  <si>
    <t>Total</t>
  </si>
  <si>
    <t>Separate house</t>
  </si>
  <si>
    <t>Semi Detached</t>
  </si>
  <si>
    <t>Flat</t>
  </si>
  <si>
    <t>Caravan</t>
  </si>
  <si>
    <t>Cabin, houseboat</t>
  </si>
  <si>
    <t>Improvised home, tent, sleepers out</t>
  </si>
  <si>
    <t>House or flat attached to a shop, office, etc.</t>
  </si>
  <si>
    <t>Bayside</t>
  </si>
  <si>
    <t>Kingston</t>
  </si>
  <si>
    <t>Metro Melbourne</t>
  </si>
  <si>
    <t>Owned outright</t>
  </si>
  <si>
    <t>Owned with a mortgage</t>
  </si>
  <si>
    <t>All Owned</t>
  </si>
  <si>
    <t>Rented: Real estate agent</t>
  </si>
  <si>
    <t>Rented: Other landlord type</t>
  </si>
  <si>
    <t>Rented: Person not in same household</t>
  </si>
  <si>
    <t>Rented: State or territory housing authority</t>
  </si>
  <si>
    <t>Rented: Community housing provider</t>
  </si>
  <si>
    <t>Rented From Govt or Comm Housing Provider</t>
  </si>
  <si>
    <t>All Rented</t>
  </si>
  <si>
    <t>Mannningham</t>
  </si>
  <si>
    <t>Nilumbik</t>
  </si>
  <si>
    <t>Victoria</t>
  </si>
  <si>
    <t>Ranked Price</t>
  </si>
  <si>
    <t>% change: 1996-2021</t>
  </si>
  <si>
    <t>Mornington Pen.</t>
  </si>
  <si>
    <t>Rank</t>
  </si>
  <si>
    <t>Metrro Melbourne</t>
  </si>
  <si>
    <t>STRUCTURE</t>
  </si>
  <si>
    <t>TENURE</t>
  </si>
  <si>
    <t>HOUSE PRICE</t>
  </si>
  <si>
    <t>HOUSE PRICE RELATIVE TO HOUSEHOLD INCOMES</t>
  </si>
  <si>
    <t>RENTAL - TWO Bed flat</t>
  </si>
  <si>
    <t>Mornington Penin'a</t>
  </si>
  <si>
    <t>Metro</t>
  </si>
  <si>
    <t>Jun 2000</t>
  </si>
  <si>
    <t>Jun 2001</t>
  </si>
  <si>
    <t>Jun 2002</t>
  </si>
  <si>
    <t>Jun 2003</t>
  </si>
  <si>
    <t>Jun 2004</t>
  </si>
  <si>
    <t>Jun 2005</t>
  </si>
  <si>
    <t>Jun 2006</t>
  </si>
  <si>
    <t>Jun 2007</t>
  </si>
  <si>
    <t>Jun 2008</t>
  </si>
  <si>
    <t>Jun 2009</t>
  </si>
  <si>
    <t>Jun 2010</t>
  </si>
  <si>
    <t>Jun 2011</t>
  </si>
  <si>
    <t>Jun 2012</t>
  </si>
  <si>
    <t>Jun 2013</t>
  </si>
  <si>
    <t>Jun 2014</t>
  </si>
  <si>
    <t>Jun 2018</t>
  </si>
  <si>
    <t>Jun 2019</t>
  </si>
  <si>
    <t>Jun 2021</t>
  </si>
  <si>
    <t>Mornington Pen</t>
  </si>
  <si>
    <t>Homeless/ 1,000 pop</t>
  </si>
  <si>
    <t>Change: 2011-2021</t>
  </si>
  <si>
    <t>Homelessness</t>
  </si>
  <si>
    <t>Improvised dwellings, tents, sleeping out</t>
  </si>
  <si>
    <t>Supported accommodation for the homeless</t>
  </si>
  <si>
    <t>Temporarily with other households</t>
  </si>
  <si>
    <t>Boarding houses</t>
  </si>
  <si>
    <t>Oother temporary lodgings</t>
  </si>
  <si>
    <t>Severely' crowded dwellings</t>
  </si>
  <si>
    <t>Total homeless</t>
  </si>
  <si>
    <t>Homeless Groups</t>
  </si>
  <si>
    <t>Housing Tenure</t>
  </si>
  <si>
    <t>Other</t>
  </si>
  <si>
    <t>Improvised dwellings</t>
  </si>
  <si>
    <t>Housing Structure</t>
  </si>
  <si>
    <t>Separate houses</t>
  </si>
  <si>
    <t>Flats</t>
  </si>
  <si>
    <t>Housing Prices</t>
  </si>
  <si>
    <t>Per cent rise in 30 years to 2022 (after inflation</t>
  </si>
  <si>
    <t>st</t>
  </si>
  <si>
    <t>nd</t>
  </si>
  <si>
    <t>rd</t>
  </si>
  <si>
    <t>th</t>
  </si>
  <si>
    <t>Rental Costs</t>
  </si>
  <si>
    <t>metropolitan Melbourne</t>
  </si>
  <si>
    <t>Jun 2026</t>
  </si>
  <si>
    <t>Jun 2027</t>
  </si>
  <si>
    <t>June 2028</t>
  </si>
  <si>
    <t>% Change: 2005-2025 (after infl)</t>
  </si>
  <si>
    <t>Supported accommodation</t>
  </si>
  <si>
    <t>Other temp accom.</t>
  </si>
  <si>
    <t>Higher than the metro average for govt h</t>
  </si>
  <si>
    <t>Change from 2025 after inflation</t>
  </si>
  <si>
    <t>Affordable all dwellings</t>
  </si>
  <si>
    <t>All dwellings</t>
  </si>
  <si>
    <t>June 2015</t>
  </si>
  <si>
    <t>June 2016</t>
  </si>
  <si>
    <t>June 2017</t>
  </si>
  <si>
    <t>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</si>
</sst>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m\ yyyy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rgb="FF008000"/>
      <name val="Garamond"/>
      <family val="1"/>
    </font>
    <font>
      <sz val="7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1" fillId="0" borderId="0" xfId="0" applyNumberFormat="1" applyFont="1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4" fontId="1" fillId="2" borderId="0" xfId="0" applyNumberFormat="1" applyFont="1" applyFill="1"/>
    <xf numFmtId="0" fontId="0" fillId="2" borderId="0" xfId="0" applyFill="1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164" fontId="3" fillId="2" borderId="0" xfId="0" applyNumberFormat="1" applyFont="1" applyFill="1"/>
    <xf numFmtId="1" fontId="3" fillId="0" borderId="0" xfId="0" applyNumberFormat="1" applyFont="1" applyAlignment="1">
      <alignment horizontal="left"/>
    </xf>
    <xf numFmtId="164" fontId="2" fillId="3" borderId="0" xfId="0" applyNumberFormat="1" applyFont="1" applyFill="1" applyAlignment="1">
      <alignment horizontal="center" wrapText="1"/>
    </xf>
    <xf numFmtId="2" fontId="1" fillId="0" borderId="0" xfId="0" applyNumberFormat="1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Protection="1">
      <protection hidden="1"/>
    </xf>
    <xf numFmtId="0" fontId="0" fillId="0" borderId="4" xfId="0" applyBorder="1" applyProtection="1">
      <protection hidden="1"/>
    </xf>
    <xf numFmtId="0" fontId="6" fillId="0" borderId="0" xfId="0" applyFont="1" applyAlignment="1" applyProtection="1">
      <alignment horizontal="center"/>
      <protection locked="0" hidden="1"/>
    </xf>
    <xf numFmtId="164" fontId="10" fillId="0" borderId="0" xfId="0" applyNumberFormat="1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8" xfId="0" applyBorder="1" applyProtection="1"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11" fillId="0" borderId="0" xfId="0" applyFont="1" applyProtection="1">
      <protection hidden="1"/>
    </xf>
    <xf numFmtId="0" fontId="0" fillId="0" borderId="9" xfId="0" applyBorder="1" applyProtection="1">
      <protection hidden="1"/>
    </xf>
    <xf numFmtId="0" fontId="0" fillId="0" borderId="0" xfId="0" applyAlignment="1" applyProtection="1">
      <alignment horizontal="left" wrapText="1"/>
      <protection hidden="1"/>
    </xf>
    <xf numFmtId="0" fontId="8" fillId="0" borderId="7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166" fontId="16" fillId="0" borderId="0" xfId="0" applyNumberFormat="1" applyFont="1" applyProtection="1">
      <protection hidden="1"/>
    </xf>
    <xf numFmtId="166" fontId="6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164" fontId="14" fillId="0" borderId="0" xfId="0" applyNumberFormat="1" applyFont="1" applyProtection="1">
      <protection hidden="1"/>
    </xf>
    <xf numFmtId="164" fontId="15" fillId="0" borderId="0" xfId="0" applyNumberFormat="1" applyFont="1" applyAlignment="1" applyProtection="1">
      <alignment horizontal="center" wrapText="1"/>
      <protection hidden="1"/>
    </xf>
    <xf numFmtId="166" fontId="14" fillId="0" borderId="0" xfId="0" applyNumberFormat="1" applyFont="1" applyProtection="1">
      <protection hidden="1"/>
    </xf>
    <xf numFmtId="164" fontId="16" fillId="0" borderId="0" xfId="0" applyNumberFormat="1" applyFont="1" applyProtection="1">
      <protection hidden="1"/>
    </xf>
    <xf numFmtId="1" fontId="14" fillId="0" borderId="0" xfId="0" applyNumberFormat="1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166" fontId="5" fillId="0" borderId="0" xfId="0" applyNumberFormat="1" applyFont="1" applyProtection="1">
      <protection hidden="1"/>
    </xf>
    <xf numFmtId="164" fontId="14" fillId="0" borderId="0" xfId="0" applyNumberFormat="1" applyFont="1" applyAlignment="1" applyProtection="1">
      <alignment horizontal="left"/>
      <protection hidden="1"/>
    </xf>
    <xf numFmtId="0" fontId="0" fillId="0" borderId="6" xfId="0" applyBorder="1" applyProtection="1">
      <protection hidden="1"/>
    </xf>
    <xf numFmtId="0" fontId="0" fillId="0" borderId="10" xfId="0" applyBorder="1" applyProtection="1">
      <protection hidden="1"/>
    </xf>
    <xf numFmtId="2" fontId="1" fillId="0" borderId="0" xfId="0" quotePrefix="1" applyNumberFormat="1" applyFont="1"/>
    <xf numFmtId="165" fontId="1" fillId="0" borderId="0" xfId="0" quotePrefix="1" applyNumberFormat="1" applyFont="1" applyAlignment="1">
      <alignment horizontal="left"/>
    </xf>
    <xf numFmtId="0" fontId="19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164" fontId="17" fillId="0" borderId="0" xfId="0" applyNumberFormat="1" applyFont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eetMetadata" Target="metadata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94645926dd0b4410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1.1574074074074073E-2"/>
          <c:w val="1"/>
          <c:h val="0.98148148148148151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plosion val="11"/>
            <c:spPr>
              <a:solidFill>
                <a:schemeClr val="accent6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E6-4C22-8381-38E658D6AFA6}"/>
              </c:ext>
            </c:extLst>
          </c:dPt>
          <c:dPt>
            <c:idx val="1"/>
            <c:bubble3D val="0"/>
            <c:explosion val="6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81E6-4C22-8381-38E658D6AFA6}"/>
              </c:ext>
            </c:extLst>
          </c:dPt>
          <c:dPt>
            <c:idx val="2"/>
            <c:bubble3D val="0"/>
            <c:explosion val="8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E6-4C22-8381-38E658D6AF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81E6-4C22-8381-38E658D6AFA6}"/>
              </c:ext>
            </c:extLst>
          </c:dPt>
          <c:dLbls>
            <c:dLbl>
              <c:idx val="0"/>
              <c:layout>
                <c:manualLayout>
                  <c:x val="-0.19124460150748343"/>
                  <c:y val="-0.2229643880577953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6-4C22-8381-38E658D6AFA6}"/>
                </c:ext>
              </c:extLst>
            </c:dLbl>
            <c:dLbl>
              <c:idx val="1"/>
              <c:layout>
                <c:manualLayout>
                  <c:x val="4.1581658686494993E-2"/>
                  <c:y val="-0.10833050023323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6-4C22-8381-38E658D6AFA6}"/>
                </c:ext>
              </c:extLst>
            </c:dLbl>
            <c:dLbl>
              <c:idx val="3"/>
              <c:layout>
                <c:manualLayout>
                  <c:x val="4.3320791099814057E-2"/>
                  <c:y val="-9.19840939193436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6-4C22-8381-38E658D6A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Front!$AB$3:$AB$6</c:f>
              <c:strCache>
                <c:ptCount val="4"/>
                <c:pt idx="0">
                  <c:v>Separate houses</c:v>
                </c:pt>
                <c:pt idx="1">
                  <c:v>Semi Detached</c:v>
                </c:pt>
                <c:pt idx="2">
                  <c:v>Flats</c:v>
                </c:pt>
                <c:pt idx="3">
                  <c:v>Other</c:v>
                </c:pt>
              </c:strCache>
            </c:strRef>
          </c:cat>
          <c:val>
            <c:numRef>
              <c:f>Front!$AC$3:$AC$6</c:f>
              <c:numCache>
                <c:formatCode>#,##0.0</c:formatCode>
                <c:ptCount val="4"/>
                <c:pt idx="0">
                  <c:v>69.748174741529596</c:v>
                </c:pt>
                <c:pt idx="1">
                  <c:v>18.36132350656748</c:v>
                </c:pt>
                <c:pt idx="2">
                  <c:v>11.396862108842363</c:v>
                </c:pt>
                <c:pt idx="3">
                  <c:v>0.50226970675043581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6-4C22-8381-38E658D6A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548491079877383E-2"/>
          <c:y val="2.4319056228601012E-2"/>
          <c:w val="0.94622008679290881"/>
          <c:h val="0.8890245002490421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Front!$V$29:$V$34</c:f>
              <c:numCache>
                <c:formatCode>0</c:formatCode>
                <c:ptCount val="6"/>
                <c:pt idx="0">
                  <c:v>1996</c:v>
                </c:pt>
                <c:pt idx="1">
                  <c:v>2001</c:v>
                </c:pt>
                <c:pt idx="2">
                  <c:v>2006</c:v>
                </c:pt>
                <c:pt idx="3">
                  <c:v>2011</c:v>
                </c:pt>
                <c:pt idx="4">
                  <c:v>2016</c:v>
                </c:pt>
                <c:pt idx="5">
                  <c:v>2021</c:v>
                </c:pt>
              </c:numCache>
            </c:numRef>
          </c:cat>
          <c:val>
            <c:numRef>
              <c:f>Front!$W$29:$W$34</c:f>
              <c:numCache>
                <c:formatCode>#,##0.0</c:formatCode>
                <c:ptCount val="6"/>
                <c:pt idx="0">
                  <c:v>3.1662445007332356</c:v>
                </c:pt>
                <c:pt idx="1">
                  <c:v>4.1998231653404066</c:v>
                </c:pt>
                <c:pt idx="2">
                  <c:v>6.51445433630089</c:v>
                </c:pt>
                <c:pt idx="3">
                  <c:v>6.8915725912312942</c:v>
                </c:pt>
                <c:pt idx="4">
                  <c:v>8.1747520771911013</c:v>
                </c:pt>
                <c:pt idx="5">
                  <c:v>10.323468685478321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1-48CF-9A96-802EE0411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4"/>
        <c:overlap val="-27"/>
        <c:axId val="545990792"/>
        <c:axId val="545992952"/>
      </c:barChart>
      <c:catAx>
        <c:axId val="54599079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992952"/>
        <c:crosses val="autoZero"/>
        <c:auto val="1"/>
        <c:lblAlgn val="ctr"/>
        <c:lblOffset val="100"/>
        <c:noMultiLvlLbl val="0"/>
      </c:catAx>
      <c:valAx>
        <c:axId val="54599295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990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67346764432249E-2"/>
          <c:y val="6.2106444310480652E-2"/>
          <c:w val="0.87489400791407579"/>
          <c:h val="0.78095141560014303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9F-4BE2-991A-A6DFCD440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Front!$V$43:$V$68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Front!$W$43:$W$68</c:f>
              <c:numCache>
                <c:formatCode>#,##0.0</c:formatCode>
                <c:ptCount val="26"/>
                <c:pt idx="0">
                  <c:v>54.400000000000006</c:v>
                </c:pt>
                <c:pt idx="1">
                  <c:v>71.5</c:v>
                </c:pt>
                <c:pt idx="2">
                  <c:v>81.8</c:v>
                </c:pt>
                <c:pt idx="3">
                  <c:v>81.699999999999989</c:v>
                </c:pt>
                <c:pt idx="4">
                  <c:v>81.599999999999994</c:v>
                </c:pt>
                <c:pt idx="5">
                  <c:v>77.2</c:v>
                </c:pt>
                <c:pt idx="6">
                  <c:v>74.8</c:v>
                </c:pt>
                <c:pt idx="7">
                  <c:v>61.8</c:v>
                </c:pt>
                <c:pt idx="8">
                  <c:v>32.9</c:v>
                </c:pt>
                <c:pt idx="9">
                  <c:v>20.3</c:v>
                </c:pt>
                <c:pt idx="10">
                  <c:v>12.1</c:v>
                </c:pt>
                <c:pt idx="11">
                  <c:v>11.4</c:v>
                </c:pt>
                <c:pt idx="12">
                  <c:v>9.6</c:v>
                </c:pt>
                <c:pt idx="13">
                  <c:v>14.399999999999999</c:v>
                </c:pt>
                <c:pt idx="14">
                  <c:v>13.100000000000001</c:v>
                </c:pt>
                <c:pt idx="15">
                  <c:v>13.600000000000001</c:v>
                </c:pt>
                <c:pt idx="16">
                  <c:v>10.100000000000001</c:v>
                </c:pt>
                <c:pt idx="17">
                  <c:v>10.6</c:v>
                </c:pt>
                <c:pt idx="18">
                  <c:v>8.3000000000000007</c:v>
                </c:pt>
                <c:pt idx="19">
                  <c:v>4.7</c:v>
                </c:pt>
                <c:pt idx="20">
                  <c:v>8.4</c:v>
                </c:pt>
                <c:pt idx="21">
                  <c:v>11.200000000000001</c:v>
                </c:pt>
                <c:pt idx="22">
                  <c:v>8.7999999999999989</c:v>
                </c:pt>
                <c:pt idx="23">
                  <c:v>7.1</c:v>
                </c:pt>
                <c:pt idx="24">
                  <c:v>4.3999999999999995</c:v>
                </c:pt>
                <c:pt idx="25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E6-4D30-A6A9-5697E0BF1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421080"/>
        <c:axId val="898420720"/>
      </c:lineChart>
      <c:catAx>
        <c:axId val="89842108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420720"/>
        <c:crosses val="autoZero"/>
        <c:auto val="1"/>
        <c:lblAlgn val="ctr"/>
        <c:lblOffset val="100"/>
        <c:noMultiLvlLbl val="0"/>
      </c:catAx>
      <c:valAx>
        <c:axId val="8984207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421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9478470155602219E-3"/>
          <c:y val="2.6934654219851396E-2"/>
          <c:w val="0.99705215298443983"/>
          <c:h val="0.95033492093732153"/>
        </c:manualLayout>
      </c:layout>
      <c:pie3DChart>
        <c:varyColors val="1"/>
        <c:ser>
          <c:idx val="0"/>
          <c:order val="0"/>
          <c:explosion val="7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E-48EE-AE1D-65226B5A7C9C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0A8E-48EE-AE1D-65226B5A7C9C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E-48EE-AE1D-65226B5A7C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E-48EE-AE1D-65226B5A7C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0A8E-48EE-AE1D-65226B5A7C9C}"/>
              </c:ext>
            </c:extLst>
          </c:dPt>
          <c:dPt>
            <c:idx val="5"/>
            <c:bubble3D val="0"/>
            <c:explosion val="12"/>
            <c:spPr>
              <a:solidFill>
                <a:schemeClr val="accent6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A8E-48EE-AE1D-65226B5A7C9C}"/>
              </c:ext>
            </c:extLst>
          </c:dPt>
          <c:dLbls>
            <c:dLbl>
              <c:idx val="0"/>
              <c:layout>
                <c:manualLayout>
                  <c:x val="-8.7576356781406003E-2"/>
                  <c:y val="1.262715745691944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E-48EE-AE1D-65226B5A7C9C}"/>
                </c:ext>
              </c:extLst>
            </c:dLbl>
            <c:dLbl>
              <c:idx val="1"/>
              <c:layout>
                <c:manualLayout>
                  <c:x val="-0.19217668519253767"/>
                  <c:y val="0.1114657522201705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E-48EE-AE1D-65226B5A7C9C}"/>
                </c:ext>
              </c:extLst>
            </c:dLbl>
            <c:dLbl>
              <c:idx val="2"/>
              <c:layout>
                <c:manualLayout>
                  <c:x val="-6.0641409440053091E-2"/>
                  <c:y val="-0.171637504030012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E-48EE-AE1D-65226B5A7C9C}"/>
                </c:ext>
              </c:extLst>
            </c:dLbl>
            <c:dLbl>
              <c:idx val="3"/>
              <c:layout>
                <c:manualLayout>
                  <c:x val="-0.15354070626232375"/>
                  <c:y val="-0.2897754916615375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E-48EE-AE1D-65226B5A7C9C}"/>
                </c:ext>
              </c:extLst>
            </c:dLbl>
            <c:dLbl>
              <c:idx val="4"/>
              <c:layout>
                <c:manualLayout>
                  <c:x val="-6.5803605147265951E-2"/>
                  <c:y val="9.6259859020765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E-48EE-AE1D-65226B5A7C9C}"/>
                </c:ext>
              </c:extLst>
            </c:dLbl>
            <c:dLbl>
              <c:idx val="5"/>
              <c:layout>
                <c:manualLayout>
                  <c:x val="0.17323382763543907"/>
                  <c:y val="-0.226629453229186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E-48EE-AE1D-65226B5A7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Front!$V$81:$V$86</c:f>
              <c:strCache>
                <c:ptCount val="6"/>
                <c:pt idx="0">
                  <c:v>Improvised dwellings</c:v>
                </c:pt>
                <c:pt idx="1">
                  <c:v>Supported accommodation</c:v>
                </c:pt>
                <c:pt idx="2">
                  <c:v>Temporarily with other households</c:v>
                </c:pt>
                <c:pt idx="3">
                  <c:v>Boarding houses</c:v>
                </c:pt>
                <c:pt idx="4">
                  <c:v>Other temp accom.</c:v>
                </c:pt>
                <c:pt idx="5">
                  <c:v>Severely' crowded dwellings</c:v>
                </c:pt>
              </c:strCache>
            </c:strRef>
          </c:cat>
          <c:val>
            <c:numRef>
              <c:f>Front!$W$81:$W$86</c:f>
              <c:numCache>
                <c:formatCode>#,##0.0</c:formatCode>
                <c:ptCount val="6"/>
                <c:pt idx="0">
                  <c:v>0.92983939137785288</c:v>
                </c:pt>
                <c:pt idx="1">
                  <c:v>16.145393068469989</c:v>
                </c:pt>
                <c:pt idx="2">
                  <c:v>1.9019442096365173</c:v>
                </c:pt>
                <c:pt idx="3">
                  <c:v>30.600169061707522</c:v>
                </c:pt>
                <c:pt idx="4">
                  <c:v>3.6770921386305999</c:v>
                </c:pt>
                <c:pt idx="5">
                  <c:v>46.956889264581577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E-48EE-AE1D-65226B5A7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I$4" fmlaRange="$Z$3:$Z$34" sel="10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chart" Target="../charts/chart3.xml"/><Relationship Id="rId7" Type="http://schemas.openxmlformats.org/officeDocument/2006/relationships/image" Target="../media/image3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5" Type="http://schemas.openxmlformats.org/officeDocument/2006/relationships/image" Target="../media/image1.jp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</xdr:colOff>
          <xdr:row>2</xdr:row>
          <xdr:rowOff>431800</xdr:rowOff>
        </xdr:from>
        <xdr:to>
          <xdr:col>9</xdr:col>
          <xdr:colOff>742950</xdr:colOff>
          <xdr:row>3</xdr:row>
          <xdr:rowOff>215900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14654</xdr:colOff>
      <xdr:row>6</xdr:row>
      <xdr:rowOff>57149</xdr:rowOff>
    </xdr:from>
    <xdr:to>
      <xdr:col>9</xdr:col>
      <xdr:colOff>593480</xdr:colOff>
      <xdr:row>18</xdr:row>
      <xdr:rowOff>153866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791305</xdr:colOff>
      <xdr:row>19</xdr:row>
      <xdr:rowOff>29307</xdr:rowOff>
    </xdr:from>
    <xdr:to>
      <xdr:col>15</xdr:col>
      <xdr:colOff>7323</xdr:colOff>
      <xdr:row>33</xdr:row>
      <xdr:rowOff>124557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43963</xdr:colOff>
      <xdr:row>35</xdr:row>
      <xdr:rowOff>95251</xdr:rowOff>
    </xdr:from>
    <xdr:to>
      <xdr:col>9</xdr:col>
      <xdr:colOff>754673</xdr:colOff>
      <xdr:row>48</xdr:row>
      <xdr:rowOff>153865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776654</xdr:colOff>
      <xdr:row>49</xdr:row>
      <xdr:rowOff>13190</xdr:rowOff>
    </xdr:from>
    <xdr:to>
      <xdr:col>15</xdr:col>
      <xdr:colOff>21980</xdr:colOff>
      <xdr:row>63</xdr:row>
      <xdr:rowOff>153864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131885</xdr:colOff>
      <xdr:row>2</xdr:row>
      <xdr:rowOff>432287</xdr:rowOff>
    </xdr:from>
    <xdr:to>
      <xdr:col>7</xdr:col>
      <xdr:colOff>58615</xdr:colOff>
      <xdr:row>4</xdr:row>
      <xdr:rowOff>14652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424962" y="666749"/>
          <a:ext cx="2608384" cy="263769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accent4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         Select</a:t>
          </a:r>
          <a:r>
            <a:rPr lang="en-US" sz="1400" b="1" baseline="0"/>
            <a:t> Municipality here </a:t>
          </a:r>
          <a:r>
            <a:rPr lang="en-US" sz="1400" b="1" baseline="0">
              <a:latin typeface="Wingdings" panose="05000000000000000000" pitchFamily="2" charset="2"/>
            </a:rPr>
            <a:t>F</a:t>
          </a:r>
          <a:endParaRPr lang="en-US" sz="1400" b="1">
            <a:latin typeface="Wingdings" panose="05000000000000000000" pitchFamily="2" charset="2"/>
          </a:endParaRPr>
        </a:p>
      </xdr:txBody>
    </xdr:sp>
    <xdr:clientData fPrintsWithSheet="0"/>
  </xdr:twoCellAnchor>
  <xdr:twoCellAnchor editAs="oneCell">
    <xdr:from>
      <xdr:col>9</xdr:col>
      <xdr:colOff>205153</xdr:colOff>
      <xdr:row>19</xdr:row>
      <xdr:rowOff>29306</xdr:rowOff>
    </xdr:from>
    <xdr:to>
      <xdr:col>12</xdr:col>
      <xdr:colOff>98834</xdr:colOff>
      <xdr:row>25</xdr:row>
      <xdr:rowOff>51288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25" t="10593" r="7245" b="10118"/>
        <a:stretch/>
      </xdr:blipFill>
      <xdr:spPr>
        <a:xfrm>
          <a:off x="4066442" y="3560883"/>
          <a:ext cx="1674123" cy="1128347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12</xdr:col>
      <xdr:colOff>775847</xdr:colOff>
      <xdr:row>4</xdr:row>
      <xdr:rowOff>6519</xdr:rowOff>
    </xdr:from>
    <xdr:to>
      <xdr:col>15</xdr:col>
      <xdr:colOff>20596</xdr:colOff>
      <xdr:row>9</xdr:row>
      <xdr:rowOff>161192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7578" y="885750"/>
          <a:ext cx="1735903" cy="1121827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4</xdr:col>
      <xdr:colOff>285750</xdr:colOff>
      <xdr:row>53</xdr:row>
      <xdr:rowOff>65942</xdr:rowOff>
    </xdr:from>
    <xdr:to>
      <xdr:col>7</xdr:col>
      <xdr:colOff>52732</xdr:colOff>
      <xdr:row>59</xdr:row>
      <xdr:rowOff>92008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31"/>
        <a:stretch/>
      </xdr:blipFill>
      <xdr:spPr>
        <a:xfrm>
          <a:off x="886558" y="9678865"/>
          <a:ext cx="2140905" cy="1037181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8</xdr:col>
      <xdr:colOff>49090</xdr:colOff>
      <xdr:row>34</xdr:row>
      <xdr:rowOff>55508</xdr:rowOff>
    </xdr:from>
    <xdr:to>
      <xdr:col>9</xdr:col>
      <xdr:colOff>801864</xdr:colOff>
      <xdr:row>40</xdr:row>
      <xdr:rowOff>0</xdr:rowOff>
    </xdr:to>
    <xdr:pic>
      <xdr:nvPicPr>
        <xdr:cNvPr id="4098" name="Picture 4097">
          <a:extLst>
            <a:ext uri="{FF2B5EF4-FFF2-40B4-BE49-F238E27FC236}">
              <a16:creationId xmlns:a16="http://schemas.microsoft.com/office/drawing/2014/main" id="{00000000-0008-0000-02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3999" y="6382417"/>
          <a:ext cx="1526320" cy="1075947"/>
        </a:xfrm>
        <a:prstGeom prst="rect">
          <a:avLst/>
        </a:prstGeom>
        <a:effectLst>
          <a:softEdge rad="317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1CC1-5398-462F-89E2-7AA17E54FD07}">
  <dimension ref="A1:AI98"/>
  <sheetViews>
    <sheetView zoomScale="75" zoomScaleNormal="75" workbookViewId="0">
      <pane xSplit="2" ySplit="4" topLeftCell="C36" activePane="bottomRight" state="frozen"/>
      <selection pane="topRight" activeCell="C1" sqref="C1"/>
      <selection pane="bottomLeft" activeCell="A5" sqref="A5"/>
      <selection pane="bottomRight" activeCell="H59" sqref="H59"/>
    </sheetView>
  </sheetViews>
  <sheetFormatPr defaultRowHeight="14.5" x14ac:dyDescent="0.35"/>
  <cols>
    <col min="1" max="1" width="4.90625" customWidth="1"/>
    <col min="2" max="2" width="20.1796875" style="10" customWidth="1"/>
  </cols>
  <sheetData>
    <row r="1" spans="1:35" ht="23.5" x14ac:dyDescent="0.55000000000000004">
      <c r="A1" s="20" t="s">
        <v>0</v>
      </c>
    </row>
    <row r="4" spans="1:35" s="2" customFormat="1" ht="22" x14ac:dyDescent="0.35">
      <c r="B4" s="14" t="s">
        <v>61</v>
      </c>
      <c r="C4" s="3" t="s">
        <v>1</v>
      </c>
      <c r="D4" s="3" t="s">
        <v>40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41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30</v>
      </c>
      <c r="AG4" s="3" t="s">
        <v>31</v>
      </c>
      <c r="AH4" s="3" t="s">
        <v>55</v>
      </c>
      <c r="AI4" s="4"/>
    </row>
    <row r="5" spans="1:35" x14ac:dyDescent="0.35">
      <c r="A5" s="19">
        <v>1</v>
      </c>
      <c r="B5" s="11" t="s">
        <v>33</v>
      </c>
      <c r="C5" s="1">
        <v>74.223725738476361</v>
      </c>
      <c r="D5" s="1">
        <v>60.434246925634049</v>
      </c>
      <c r="E5" s="1">
        <v>52.775142641094384</v>
      </c>
      <c r="F5" s="1">
        <v>80.386690271408057</v>
      </c>
      <c r="G5" s="1">
        <v>90.741550284149739</v>
      </c>
      <c r="H5" s="1">
        <v>89.703204735660336</v>
      </c>
      <c r="I5" s="1">
        <v>54.196480938416428</v>
      </c>
      <c r="J5" s="1">
        <v>78.493085360038151</v>
      </c>
      <c r="K5" s="1">
        <v>45.240797058690028</v>
      </c>
      <c r="L5" s="1">
        <v>69.748174741529596</v>
      </c>
      <c r="M5" s="1">
        <v>67.673446500484275</v>
      </c>
      <c r="N5" s="1">
        <v>86.661975358706158</v>
      </c>
      <c r="O5" s="1">
        <v>57.032187347247124</v>
      </c>
      <c r="P5" s="1">
        <v>82.448234648060208</v>
      </c>
      <c r="Q5" s="1">
        <v>69.988965793961285</v>
      </c>
      <c r="R5" s="1">
        <v>46.255386596661545</v>
      </c>
      <c r="S5" s="1">
        <v>86.307133703545489</v>
      </c>
      <c r="T5" s="1">
        <v>1.8215982553158345</v>
      </c>
      <c r="U5" s="1">
        <v>90.317067909940107</v>
      </c>
      <c r="V5" s="1">
        <v>66.582581162219327</v>
      </c>
      <c r="W5" s="1">
        <v>52.437561348020502</v>
      </c>
      <c r="X5" s="1">
        <v>51.130648443198837</v>
      </c>
      <c r="Y5" s="1">
        <v>86.675228768662706</v>
      </c>
      <c r="Z5" s="1">
        <v>93.048606147248037</v>
      </c>
      <c r="AA5" s="1">
        <v>7.6830370593552271</v>
      </c>
      <c r="AB5" s="1">
        <v>24.435584267016587</v>
      </c>
      <c r="AC5" s="1">
        <v>62.049373040752357</v>
      </c>
      <c r="AD5" s="1">
        <v>85.392458521870282</v>
      </c>
      <c r="AE5" s="1">
        <v>87.686890952433188</v>
      </c>
      <c r="AF5" s="1">
        <v>11.395246302457013</v>
      </c>
      <c r="AG5" s="1">
        <v>93.401940988731852</v>
      </c>
      <c r="AH5" s="1">
        <v>71.56444210249731</v>
      </c>
    </row>
    <row r="6" spans="1:35" x14ac:dyDescent="0.35">
      <c r="A6" s="19">
        <v>2</v>
      </c>
      <c r="B6" s="11" t="s">
        <v>34</v>
      </c>
      <c r="C6" s="1">
        <v>16.727458280573774</v>
      </c>
      <c r="D6" s="1">
        <v>23.030429830067185</v>
      </c>
      <c r="E6" s="1">
        <v>19.672784766618548</v>
      </c>
      <c r="F6" s="1">
        <v>14.392851666504036</v>
      </c>
      <c r="G6" s="1">
        <v>7.8664611278558771</v>
      </c>
      <c r="H6" s="1">
        <v>9.2084098795672595</v>
      </c>
      <c r="I6" s="1">
        <v>27.590909090909086</v>
      </c>
      <c r="J6" s="1">
        <v>17.778799645752436</v>
      </c>
      <c r="K6" s="1">
        <v>23.426081430711271</v>
      </c>
      <c r="L6" s="1">
        <v>18.36132350656748</v>
      </c>
      <c r="M6" s="1">
        <v>24.208594586328186</v>
      </c>
      <c r="N6" s="1">
        <v>9.7670646327063686</v>
      </c>
      <c r="O6" s="1">
        <v>25.890595606641881</v>
      </c>
      <c r="P6" s="1">
        <v>14.40223535872339</v>
      </c>
      <c r="Q6" s="1">
        <v>16.850235730765373</v>
      </c>
      <c r="R6" s="1">
        <v>23.171033731239785</v>
      </c>
      <c r="S6" s="1">
        <v>9.1157624946604017</v>
      </c>
      <c r="T6" s="1">
        <v>9.7710102032868598</v>
      </c>
      <c r="U6" s="1">
        <v>8.4236199830764384</v>
      </c>
      <c r="V6" s="1">
        <v>16.170693574028089</v>
      </c>
      <c r="W6" s="1">
        <v>21.140073435852692</v>
      </c>
      <c r="X6" s="1">
        <v>27.826621107997084</v>
      </c>
      <c r="Y6" s="1">
        <v>9.7640070637341463</v>
      </c>
      <c r="Z6" s="1">
        <v>3.68120085775554</v>
      </c>
      <c r="AA6" s="1">
        <v>21.45700195049238</v>
      </c>
      <c r="AB6" s="1">
        <v>17.844285185559034</v>
      </c>
      <c r="AC6" s="1">
        <v>24.300268696820421</v>
      </c>
      <c r="AD6" s="1">
        <v>11.312217194570136</v>
      </c>
      <c r="AE6" s="1">
        <v>9.6719496504054501</v>
      </c>
      <c r="AF6" s="1">
        <v>35.446310473365664</v>
      </c>
      <c r="AG6" s="1">
        <v>5.4924119064677912</v>
      </c>
      <c r="AH6" s="1">
        <v>13.927945141316517</v>
      </c>
    </row>
    <row r="7" spans="1:35" x14ac:dyDescent="0.35">
      <c r="A7" s="19">
        <v>3</v>
      </c>
      <c r="B7" s="11" t="s">
        <v>35</v>
      </c>
      <c r="C7" s="1">
        <v>8.9184132443822879</v>
      </c>
      <c r="D7" s="1">
        <v>15.807703931004022</v>
      </c>
      <c r="E7" s="1">
        <v>27.134117000068741</v>
      </c>
      <c r="F7" s="1">
        <v>4.9486318078536877</v>
      </c>
      <c r="G7" s="1">
        <v>0.99624968363895738</v>
      </c>
      <c r="H7" s="1">
        <v>0.95611349254949984</v>
      </c>
      <c r="I7" s="1">
        <v>17.447214076246333</v>
      </c>
      <c r="J7" s="1">
        <v>2.94808910688739</v>
      </c>
      <c r="K7" s="1">
        <v>30.945788510129667</v>
      </c>
      <c r="L7" s="1">
        <v>11.396862108842363</v>
      </c>
      <c r="M7" s="1">
        <v>7.873273181424274</v>
      </c>
      <c r="N7" s="1">
        <v>3.3538876232959223</v>
      </c>
      <c r="O7" s="1">
        <v>16.483239768334048</v>
      </c>
      <c r="P7" s="1">
        <v>3.0623122395580968</v>
      </c>
      <c r="Q7" s="1">
        <v>13.094593239041027</v>
      </c>
      <c r="R7" s="1">
        <v>29.867749764723367</v>
      </c>
      <c r="S7" s="1">
        <v>4.4938060657838532</v>
      </c>
      <c r="T7" s="1">
        <v>88.099735181867743</v>
      </c>
      <c r="U7" s="1">
        <v>0.99882198735710381</v>
      </c>
      <c r="V7" s="1">
        <v>17.175778119375138</v>
      </c>
      <c r="W7" s="1">
        <v>26.055185952666594</v>
      </c>
      <c r="X7" s="1">
        <v>20.459169961991783</v>
      </c>
      <c r="Y7" s="1">
        <v>2.8907796864130146</v>
      </c>
      <c r="Z7" s="1">
        <v>3.1808434596140098</v>
      </c>
      <c r="AA7" s="1">
        <v>69.611963019933071</v>
      </c>
      <c r="AB7" s="1">
        <v>56.823458160896337</v>
      </c>
      <c r="AC7" s="1">
        <v>13.602776533811017</v>
      </c>
      <c r="AD7" s="1">
        <v>3.2374057315233786</v>
      </c>
      <c r="AE7" s="1">
        <v>2.5065081439072801</v>
      </c>
      <c r="AF7" s="1">
        <v>52.194476732534369</v>
      </c>
      <c r="AG7" s="1">
        <v>0.62528496059402072</v>
      </c>
      <c r="AH7" s="1">
        <v>13.909166723787328</v>
      </c>
    </row>
    <row r="8" spans="1:35" x14ac:dyDescent="0.35">
      <c r="A8" s="19">
        <v>4</v>
      </c>
      <c r="B8" s="11" t="s">
        <v>36</v>
      </c>
      <c r="C8" s="1">
        <v>0</v>
      </c>
      <c r="D8" s="1">
        <v>0</v>
      </c>
      <c r="E8" s="1">
        <v>0</v>
      </c>
      <c r="F8" s="1">
        <v>5.575923163778803E-3</v>
      </c>
      <c r="G8" s="1">
        <v>2.3008075834617951E-2</v>
      </c>
      <c r="H8" s="1">
        <v>1.6329863237395385E-2</v>
      </c>
      <c r="I8" s="1">
        <v>0</v>
      </c>
      <c r="J8" s="1">
        <v>4.7687172150691459E-2</v>
      </c>
      <c r="K8" s="1">
        <v>0</v>
      </c>
      <c r="L8" s="1">
        <v>0.19503943939106269</v>
      </c>
      <c r="M8" s="1">
        <v>0</v>
      </c>
      <c r="N8" s="1">
        <v>7.3947735648772106E-2</v>
      </c>
      <c r="O8" s="1">
        <v>5.6287123579861063E-2</v>
      </c>
      <c r="P8" s="1">
        <v>0</v>
      </c>
      <c r="Q8" s="1">
        <v>2.4074631357207343E-2</v>
      </c>
      <c r="R8" s="1">
        <v>2.476596166229135E-2</v>
      </c>
      <c r="S8" s="1">
        <v>0</v>
      </c>
      <c r="T8" s="1">
        <v>0</v>
      </c>
      <c r="U8" s="1">
        <v>0.10784622787078361</v>
      </c>
      <c r="V8" s="1">
        <v>0</v>
      </c>
      <c r="W8" s="1">
        <v>0</v>
      </c>
      <c r="X8" s="1">
        <v>0</v>
      </c>
      <c r="Y8" s="1">
        <v>7.8129180713865251E-2</v>
      </c>
      <c r="Z8" s="1">
        <v>0</v>
      </c>
      <c r="AA8" s="1">
        <v>0</v>
      </c>
      <c r="AB8" s="1">
        <v>0</v>
      </c>
      <c r="AC8" s="1">
        <v>0</v>
      </c>
      <c r="AD8" s="1">
        <v>4.8265460030165915E-3</v>
      </c>
      <c r="AE8" s="1">
        <v>4.9870834538545163E-2</v>
      </c>
      <c r="AF8" s="1">
        <v>0</v>
      </c>
      <c r="AG8" s="1">
        <v>0.15794958640005211</v>
      </c>
      <c r="AH8" s="1">
        <v>0.13648268101537689</v>
      </c>
    </row>
    <row r="9" spans="1:35" x14ac:dyDescent="0.35">
      <c r="A9" s="19">
        <v>5</v>
      </c>
      <c r="B9" s="11" t="s">
        <v>37</v>
      </c>
      <c r="C9" s="1">
        <v>0</v>
      </c>
      <c r="D9" s="1">
        <v>6.9739870283841267E-3</v>
      </c>
      <c r="E9" s="1">
        <v>0</v>
      </c>
      <c r="F9" s="1">
        <v>7.2487001129124443E-2</v>
      </c>
      <c r="G9" s="1">
        <v>0.34051952235234567</v>
      </c>
      <c r="H9" s="1">
        <v>8.8181261481935086E-2</v>
      </c>
      <c r="I9" s="1">
        <v>5.8651026392961877E-3</v>
      </c>
      <c r="J9" s="1">
        <v>0.5943865385925472</v>
      </c>
      <c r="K9" s="1">
        <v>0</v>
      </c>
      <c r="L9" s="1">
        <v>0.20021747760498473</v>
      </c>
      <c r="M9" s="1">
        <v>0</v>
      </c>
      <c r="N9" s="1">
        <v>0.1001872547499493</v>
      </c>
      <c r="O9" s="1">
        <v>0.27551065752247783</v>
      </c>
      <c r="P9" s="1">
        <v>0</v>
      </c>
      <c r="Q9" s="1">
        <v>6.0186578393018357E-3</v>
      </c>
      <c r="R9" s="1">
        <v>7.9251077319332314E-2</v>
      </c>
      <c r="S9" s="1">
        <v>0</v>
      </c>
      <c r="T9" s="1">
        <v>1.4603941116909418E-2</v>
      </c>
      <c r="U9" s="1">
        <v>0.11116457334373081</v>
      </c>
      <c r="V9" s="1">
        <v>0</v>
      </c>
      <c r="W9" s="1">
        <v>0</v>
      </c>
      <c r="X9" s="1">
        <v>0</v>
      </c>
      <c r="Y9" s="1">
        <v>0.45914271953764646</v>
      </c>
      <c r="Z9" s="1">
        <v>1.3402430307362401E-2</v>
      </c>
      <c r="AA9" s="1">
        <v>0</v>
      </c>
      <c r="AB9" s="1">
        <v>0</v>
      </c>
      <c r="AC9" s="1">
        <v>0</v>
      </c>
      <c r="AD9" s="1">
        <v>4.8265460030165915E-3</v>
      </c>
      <c r="AE9" s="1">
        <v>6.6826918281650535E-2</v>
      </c>
      <c r="AF9" s="1">
        <v>0</v>
      </c>
      <c r="AG9" s="1">
        <v>0.25239366898977394</v>
      </c>
      <c r="AH9" s="1">
        <v>0.18785557611899376</v>
      </c>
    </row>
    <row r="10" spans="1:35" x14ac:dyDescent="0.35">
      <c r="A10" s="19">
        <v>6</v>
      </c>
      <c r="B10" s="11" t="s">
        <v>38</v>
      </c>
      <c r="C10" s="1">
        <v>2.834842099295069E-2</v>
      </c>
      <c r="D10" s="1">
        <v>9.2986493711788368E-3</v>
      </c>
      <c r="E10" s="1">
        <v>2.0622808826562179E-2</v>
      </c>
      <c r="F10" s="1">
        <v>6.5517097174400935E-2</v>
      </c>
      <c r="G10" s="1">
        <v>6.9024227503853858E-3</v>
      </c>
      <c r="H10" s="1">
        <v>4.0824658093488462E-3</v>
      </c>
      <c r="I10" s="1">
        <v>0.12756598240469208</v>
      </c>
      <c r="J10" s="1">
        <v>5.4499625315075954E-2</v>
      </c>
      <c r="K10" s="1">
        <v>0</v>
      </c>
      <c r="L10" s="1">
        <v>3.4520254759480125E-2</v>
      </c>
      <c r="M10" s="1">
        <v>7.6464291176020797E-3</v>
      </c>
      <c r="N10" s="1">
        <v>2.981763534224682E-2</v>
      </c>
      <c r="O10" s="1">
        <v>4.44372028262061E-3</v>
      </c>
      <c r="P10" s="1">
        <v>4.8454307587944574E-3</v>
      </c>
      <c r="Q10" s="1">
        <v>0</v>
      </c>
      <c r="R10" s="1">
        <v>0</v>
      </c>
      <c r="S10" s="1">
        <v>3.2037590773173856E-2</v>
      </c>
      <c r="T10" s="1">
        <v>0.13046187397772413</v>
      </c>
      <c r="U10" s="1">
        <v>1.161420915531516E-2</v>
      </c>
      <c r="V10" s="1">
        <v>1.70798680908649E-2</v>
      </c>
      <c r="W10" s="1">
        <v>7.2708765041625762E-3</v>
      </c>
      <c r="X10" s="1">
        <v>0.11389667396117274</v>
      </c>
      <c r="Y10" s="1">
        <v>6.2075239471290206E-2</v>
      </c>
      <c r="Z10" s="1">
        <v>2.6804860614724802E-2</v>
      </c>
      <c r="AA10" s="1">
        <v>5.3916049539334931E-2</v>
      </c>
      <c r="AB10" s="1">
        <v>1.009387301907742E-2</v>
      </c>
      <c r="AC10" s="1">
        <v>4.1983878190774739E-3</v>
      </c>
      <c r="AD10" s="1">
        <v>2.6546003016591255E-2</v>
      </c>
      <c r="AE10" s="1">
        <v>1.3963833670792647E-2</v>
      </c>
      <c r="AF10" s="1">
        <v>8.016353360856146E-2</v>
      </c>
      <c r="AG10" s="1">
        <v>9.7700775092815738E-3</v>
      </c>
      <c r="AH10" s="1">
        <v>4.4482715287773894E-2</v>
      </c>
    </row>
    <row r="11" spans="1:35" x14ac:dyDescent="0.35">
      <c r="A11" s="19">
        <v>7</v>
      </c>
      <c r="B11" s="11" t="s">
        <v>39</v>
      </c>
      <c r="C11" s="1">
        <v>9.2604841910305588E-2</v>
      </c>
      <c r="D11" s="1">
        <v>0.70902201455238623</v>
      </c>
      <c r="E11" s="1">
        <v>0.39183336770468141</v>
      </c>
      <c r="F11" s="1">
        <v>0.11570040564841015</v>
      </c>
      <c r="G11" s="1">
        <v>2.9910498585003335E-2</v>
      </c>
      <c r="H11" s="1">
        <v>2.5311288017962851E-2</v>
      </c>
      <c r="I11" s="1">
        <v>0.62756598240469208</v>
      </c>
      <c r="J11" s="1">
        <v>6.4718305061652701E-2</v>
      </c>
      <c r="K11" s="1">
        <v>0.3903590395352004</v>
      </c>
      <c r="L11" s="1">
        <v>7.2492534994908264E-2</v>
      </c>
      <c r="M11" s="1">
        <v>0.2293928735280624</v>
      </c>
      <c r="N11" s="1">
        <v>1.3119759550588601E-2</v>
      </c>
      <c r="O11" s="1">
        <v>0.24884833582675417</v>
      </c>
      <c r="P11" s="1">
        <v>8.2372322899505773E-2</v>
      </c>
      <c r="Q11" s="1">
        <v>3.0093289196509179E-2</v>
      </c>
      <c r="R11" s="1">
        <v>0.59685967606122148</v>
      </c>
      <c r="S11" s="1">
        <v>4.9124305852199915E-2</v>
      </c>
      <c r="T11" s="1">
        <v>0.16940571695614923</v>
      </c>
      <c r="U11" s="1">
        <v>2.4887591047103912E-2</v>
      </c>
      <c r="V11" s="1">
        <v>6.1750292328511557E-2</v>
      </c>
      <c r="W11" s="1">
        <v>0.36899698258625074</v>
      </c>
      <c r="X11" s="1">
        <v>0.47734224030918465</v>
      </c>
      <c r="Y11" s="1">
        <v>7.3848129715845243E-2</v>
      </c>
      <c r="Z11" s="1">
        <v>1.3402430307362401E-2</v>
      </c>
      <c r="AA11" s="1">
        <v>1.1924961545170549</v>
      </c>
      <c r="AB11" s="1">
        <v>0.86807307964065805</v>
      </c>
      <c r="AC11" s="1">
        <v>4.6182266009852216E-2</v>
      </c>
      <c r="AD11" s="1">
        <v>3.1372549019607843E-2</v>
      </c>
      <c r="AE11" s="1">
        <v>8.9767502169381293E-3</v>
      </c>
      <c r="AF11" s="1">
        <v>0.8817988696941762</v>
      </c>
      <c r="AG11" s="1">
        <v>6.8390542564971013E-2</v>
      </c>
      <c r="AH11" s="1">
        <v>0.22973216121735554</v>
      </c>
    </row>
    <row r="12" spans="1:35" x14ac:dyDescent="0.35">
      <c r="A12" s="19">
        <v>8</v>
      </c>
      <c r="B12" s="11" t="s">
        <v>32</v>
      </c>
      <c r="C12" s="1">
        <v>100</v>
      </c>
      <c r="D12" s="1">
        <v>100</v>
      </c>
      <c r="E12" s="1">
        <v>100</v>
      </c>
      <c r="F12" s="1">
        <v>100</v>
      </c>
      <c r="G12" s="1">
        <v>100</v>
      </c>
      <c r="H12" s="1">
        <v>100</v>
      </c>
      <c r="I12" s="1">
        <v>100</v>
      </c>
      <c r="J12" s="1">
        <v>100</v>
      </c>
      <c r="K12" s="1">
        <v>100</v>
      </c>
      <c r="L12" s="1">
        <v>100</v>
      </c>
      <c r="M12" s="1">
        <v>100</v>
      </c>
      <c r="N12" s="1">
        <v>100</v>
      </c>
      <c r="O12" s="1">
        <v>100</v>
      </c>
      <c r="P12" s="1">
        <v>100</v>
      </c>
      <c r="Q12" s="1">
        <v>100</v>
      </c>
      <c r="R12" s="1">
        <v>100</v>
      </c>
      <c r="S12" s="1">
        <v>100</v>
      </c>
      <c r="T12" s="1">
        <v>100</v>
      </c>
      <c r="U12" s="1">
        <v>100</v>
      </c>
      <c r="V12" s="1">
        <v>100</v>
      </c>
      <c r="W12" s="1">
        <v>100</v>
      </c>
      <c r="X12" s="1">
        <v>100</v>
      </c>
      <c r="Y12" s="1">
        <v>100</v>
      </c>
      <c r="Z12" s="1">
        <v>100</v>
      </c>
      <c r="AA12" s="1">
        <v>100</v>
      </c>
      <c r="AB12" s="1">
        <v>100</v>
      </c>
      <c r="AC12" s="1">
        <v>100</v>
      </c>
      <c r="AD12" s="1">
        <v>100</v>
      </c>
      <c r="AE12" s="1">
        <v>100</v>
      </c>
      <c r="AF12" s="1">
        <v>100</v>
      </c>
      <c r="AG12" s="1">
        <v>100</v>
      </c>
      <c r="AH12" s="1">
        <v>100</v>
      </c>
    </row>
    <row r="13" spans="1:35" x14ac:dyDescent="0.35">
      <c r="A13" s="19">
        <v>9</v>
      </c>
    </row>
    <row r="14" spans="1:35" s="2" customFormat="1" ht="22" x14ac:dyDescent="0.35">
      <c r="A14" s="19">
        <v>10</v>
      </c>
      <c r="B14" s="14" t="s">
        <v>62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  <c r="I14" s="3" t="s">
        <v>7</v>
      </c>
      <c r="J14" s="3" t="s">
        <v>8</v>
      </c>
      <c r="K14" s="3" t="s">
        <v>9</v>
      </c>
      <c r="L14" s="3" t="s">
        <v>10</v>
      </c>
      <c r="M14" s="3" t="s">
        <v>11</v>
      </c>
      <c r="N14" s="3" t="s">
        <v>12</v>
      </c>
      <c r="O14" s="3" t="s">
        <v>13</v>
      </c>
      <c r="P14" s="3" t="s">
        <v>14</v>
      </c>
      <c r="Q14" s="3" t="s">
        <v>15</v>
      </c>
      <c r="R14" s="3" t="s">
        <v>16</v>
      </c>
      <c r="S14" s="3" t="s">
        <v>17</v>
      </c>
      <c r="T14" s="3" t="s">
        <v>18</v>
      </c>
      <c r="U14" s="3" t="s">
        <v>19</v>
      </c>
      <c r="V14" s="3" t="s">
        <v>20</v>
      </c>
      <c r="W14" s="3" t="s">
        <v>21</v>
      </c>
      <c r="X14" s="3" t="s">
        <v>22</v>
      </c>
      <c r="Y14" s="3" t="s">
        <v>23</v>
      </c>
      <c r="Z14" s="3" t="s">
        <v>24</v>
      </c>
      <c r="AA14" s="3" t="s">
        <v>25</v>
      </c>
      <c r="AB14" s="3" t="s">
        <v>26</v>
      </c>
      <c r="AC14" s="3" t="s">
        <v>27</v>
      </c>
      <c r="AD14" s="3" t="s">
        <v>28</v>
      </c>
      <c r="AE14" s="3" t="s">
        <v>29</v>
      </c>
      <c r="AF14" s="3" t="s">
        <v>30</v>
      </c>
      <c r="AG14" s="3" t="s">
        <v>31</v>
      </c>
      <c r="AH14" s="3" t="s">
        <v>42</v>
      </c>
      <c r="AI14" s="4"/>
    </row>
    <row r="15" spans="1:35" x14ac:dyDescent="0.35">
      <c r="A15" s="19">
        <v>11</v>
      </c>
      <c r="B15" s="11" t="s">
        <v>43</v>
      </c>
      <c r="C15" s="1">
        <v>37.082489878542511</v>
      </c>
      <c r="D15" s="1">
        <v>41.709645851516832</v>
      </c>
      <c r="E15" s="1">
        <v>39.095281466212867</v>
      </c>
      <c r="F15" s="1">
        <v>36.937538769862101</v>
      </c>
      <c r="G15" s="1">
        <v>23.842917251051894</v>
      </c>
      <c r="H15" s="1">
        <v>22.887521984055422</v>
      </c>
      <c r="I15" s="1">
        <v>29.815549452412437</v>
      </c>
      <c r="J15" s="1">
        <v>27.897150904973067</v>
      </c>
      <c r="K15" s="1">
        <v>31.847188984843754</v>
      </c>
      <c r="L15" s="1">
        <v>30.569897328176836</v>
      </c>
      <c r="M15" s="1">
        <v>34.465244521840084</v>
      </c>
      <c r="N15" s="1">
        <v>24.926380039620923</v>
      </c>
      <c r="O15" s="1">
        <v>35.02967776069309</v>
      </c>
      <c r="P15" s="1">
        <v>34.68305531167691</v>
      </c>
      <c r="Q15" s="1">
        <v>43.755921497856981</v>
      </c>
      <c r="R15" s="1">
        <v>21.398058252427184</v>
      </c>
      <c r="S15" s="1">
        <v>33.232748538011698</v>
      </c>
      <c r="T15" s="1">
        <v>13.838816020200603</v>
      </c>
      <c r="U15" s="1">
        <v>22.159038457987926</v>
      </c>
      <c r="V15" s="1">
        <v>36.561273735961393</v>
      </c>
      <c r="W15" s="1">
        <v>34.640467875625866</v>
      </c>
      <c r="X15" s="1">
        <v>28.384771679000991</v>
      </c>
      <c r="Y15" s="1">
        <v>43.068312504791848</v>
      </c>
      <c r="Z15" s="1">
        <v>41.289299105855207</v>
      </c>
      <c r="AA15" s="1">
        <v>21.246516964432061</v>
      </c>
      <c r="AB15" s="1">
        <v>28.233251460997717</v>
      </c>
      <c r="AC15" s="1">
        <v>36.145077720207254</v>
      </c>
      <c r="AD15" s="1">
        <v>28.27815892892826</v>
      </c>
      <c r="AE15" s="1">
        <v>18.342461739581221</v>
      </c>
      <c r="AF15" s="1">
        <v>20.39630769230769</v>
      </c>
      <c r="AG15" s="1">
        <v>35.594653426160797</v>
      </c>
      <c r="AH15" s="1">
        <v>30.147147097123288</v>
      </c>
    </row>
    <row r="16" spans="1:35" x14ac:dyDescent="0.35">
      <c r="A16" s="19">
        <v>12</v>
      </c>
      <c r="B16" s="11" t="s">
        <v>44</v>
      </c>
      <c r="C16" s="1">
        <v>35.334429824561404</v>
      </c>
      <c r="D16" s="1">
        <v>33.939009230606473</v>
      </c>
      <c r="E16" s="1">
        <v>29.901091350686286</v>
      </c>
      <c r="F16" s="1">
        <v>33.901162698223345</v>
      </c>
      <c r="G16" s="1">
        <v>50.72038760678312</v>
      </c>
      <c r="H16" s="1">
        <v>51.978788176372383</v>
      </c>
      <c r="I16" s="1">
        <v>29.930831044654667</v>
      </c>
      <c r="J16" s="1">
        <v>41.805759092552769</v>
      </c>
      <c r="K16" s="1">
        <v>32.365692088925883</v>
      </c>
      <c r="L16" s="1">
        <v>31.802744459058875</v>
      </c>
      <c r="M16" s="1">
        <v>34.500072558409514</v>
      </c>
      <c r="N16" s="1">
        <v>48.180917706269746</v>
      </c>
      <c r="O16" s="1">
        <v>37.878412115801133</v>
      </c>
      <c r="P16" s="1">
        <v>41.464442493415277</v>
      </c>
      <c r="Q16" s="1">
        <v>33.137829912023456</v>
      </c>
      <c r="R16" s="1">
        <v>33.714712471994027</v>
      </c>
      <c r="S16" s="1">
        <v>40.8046783625731</v>
      </c>
      <c r="T16" s="1">
        <v>16.147857192957847</v>
      </c>
      <c r="U16" s="1">
        <v>53.595628011742335</v>
      </c>
      <c r="V16" s="1">
        <v>30.433148407078313</v>
      </c>
      <c r="W16" s="1">
        <v>31.234484789834642</v>
      </c>
      <c r="X16" s="1">
        <v>31.445859967075503</v>
      </c>
      <c r="Y16" s="1">
        <v>35.126887985892822</v>
      </c>
      <c r="Z16" s="1">
        <v>48.524180367272379</v>
      </c>
      <c r="AA16" s="1">
        <v>25.290935912145549</v>
      </c>
      <c r="AB16" s="1">
        <v>24.635809265689844</v>
      </c>
      <c r="AC16" s="1">
        <v>31.956954962136308</v>
      </c>
      <c r="AD16" s="1">
        <v>44.901085725704384</v>
      </c>
      <c r="AE16" s="1">
        <v>48.974463001780606</v>
      </c>
      <c r="AF16" s="1">
        <v>24.027076923076923</v>
      </c>
      <c r="AG16" s="1">
        <v>48.525734434310181</v>
      </c>
      <c r="AH16" s="1">
        <v>37.210115853136664</v>
      </c>
    </row>
    <row r="17" spans="1:35" x14ac:dyDescent="0.35">
      <c r="A17" s="19">
        <v>13</v>
      </c>
      <c r="B17" s="11" t="s">
        <v>45</v>
      </c>
      <c r="C17" s="1">
        <v>72.416919703103915</v>
      </c>
      <c r="D17" s="1">
        <v>75.648655082123312</v>
      </c>
      <c r="E17" s="1">
        <v>68.996372816899154</v>
      </c>
      <c r="F17" s="1">
        <v>70.838701468085446</v>
      </c>
      <c r="G17" s="1">
        <v>74.563304857835007</v>
      </c>
      <c r="H17" s="1">
        <v>74.866310160427801</v>
      </c>
      <c r="I17" s="1">
        <v>59.746380497067101</v>
      </c>
      <c r="J17" s="1">
        <v>69.702909997525836</v>
      </c>
      <c r="K17" s="1">
        <v>64.212881073769637</v>
      </c>
      <c r="L17" s="1">
        <v>62.372641787235715</v>
      </c>
      <c r="M17" s="1">
        <v>68.965317080249605</v>
      </c>
      <c r="N17" s="1">
        <v>73.107297745890662</v>
      </c>
      <c r="O17" s="1">
        <v>72.908089876494216</v>
      </c>
      <c r="P17" s="1">
        <v>76.147497805092186</v>
      </c>
      <c r="Q17" s="1">
        <v>76.893751409880437</v>
      </c>
      <c r="R17" s="1">
        <v>55.11277072442121</v>
      </c>
      <c r="S17" s="1">
        <v>74.037426900584791</v>
      </c>
      <c r="T17" s="1">
        <v>29.986673213158451</v>
      </c>
      <c r="U17" s="1">
        <v>75.754666469730253</v>
      </c>
      <c r="V17" s="1">
        <v>66.994422143039714</v>
      </c>
      <c r="W17" s="1">
        <v>65.874952665460512</v>
      </c>
      <c r="X17" s="1">
        <v>59.83063164607649</v>
      </c>
      <c r="Y17" s="1">
        <v>78.195200490684655</v>
      </c>
      <c r="Z17" s="1">
        <v>89.813479473127586</v>
      </c>
      <c r="AA17" s="1">
        <v>46.537452876577611</v>
      </c>
      <c r="AB17" s="1">
        <v>52.869060726687557</v>
      </c>
      <c r="AC17" s="1">
        <v>68.102032682343562</v>
      </c>
      <c r="AD17" s="1">
        <v>73.17924465463264</v>
      </c>
      <c r="AE17" s="1">
        <v>67.316924741361831</v>
      </c>
      <c r="AF17" s="1">
        <v>44.423384615384613</v>
      </c>
      <c r="AG17" s="1">
        <v>84.12038786047097</v>
      </c>
      <c r="AH17" s="1">
        <v>67.357262950259951</v>
      </c>
    </row>
    <row r="18" spans="1:35" x14ac:dyDescent="0.35">
      <c r="A18" s="19">
        <v>14</v>
      </c>
      <c r="B18" s="11" t="s">
        <v>46</v>
      </c>
      <c r="C18" s="1">
        <v>18.037280701754383</v>
      </c>
      <c r="D18" s="1">
        <v>16.779073765505569</v>
      </c>
      <c r="E18" s="1">
        <v>23.690139494750969</v>
      </c>
      <c r="F18" s="1">
        <v>17.408662181291852</v>
      </c>
      <c r="G18" s="1">
        <v>18.520974117047047</v>
      </c>
      <c r="H18" s="1">
        <v>17.898815316079382</v>
      </c>
      <c r="I18" s="1">
        <v>28.786491709897266</v>
      </c>
      <c r="J18" s="1">
        <v>20.539367755933235</v>
      </c>
      <c r="K18" s="1">
        <v>27.699164152186729</v>
      </c>
      <c r="L18" s="1">
        <v>24.093523626298122</v>
      </c>
      <c r="M18" s="1">
        <v>22.20287331301698</v>
      </c>
      <c r="N18" s="1">
        <v>17.726347914547304</v>
      </c>
      <c r="O18" s="1">
        <v>19.415372914703305</v>
      </c>
      <c r="P18" s="1">
        <v>16.043898156277436</v>
      </c>
      <c r="Q18" s="1">
        <v>16.474170990300021</v>
      </c>
      <c r="R18" s="1">
        <v>31.62658700522778</v>
      </c>
      <c r="S18" s="1">
        <v>18.180116959064328</v>
      </c>
      <c r="T18" s="1">
        <v>56.276916602370761</v>
      </c>
      <c r="U18" s="1">
        <v>18.115687831176263</v>
      </c>
      <c r="V18" s="1">
        <v>23.347315562371264</v>
      </c>
      <c r="W18" s="1">
        <v>24.313123238103252</v>
      </c>
      <c r="X18" s="1">
        <v>30.329096652676231</v>
      </c>
      <c r="Y18" s="1">
        <v>12.70259909530016</v>
      </c>
      <c r="Z18" s="1">
        <v>6.0138448226132102</v>
      </c>
      <c r="AA18" s="1">
        <v>40.522045566300605</v>
      </c>
      <c r="AB18" s="1">
        <v>36.776912001355129</v>
      </c>
      <c r="AC18" s="1">
        <v>21.862096452770029</v>
      </c>
      <c r="AD18" s="1">
        <v>20.047958436022114</v>
      </c>
      <c r="AE18" s="1">
        <v>26.217684314918742</v>
      </c>
      <c r="AF18" s="1">
        <v>37.934769230769234</v>
      </c>
      <c r="AG18" s="1">
        <v>9.1496213143360858</v>
      </c>
      <c r="AH18" s="1">
        <v>23.441979515322725</v>
      </c>
    </row>
    <row r="19" spans="1:35" x14ac:dyDescent="0.35">
      <c r="A19" s="19">
        <v>15</v>
      </c>
      <c r="B19" s="11" t="s">
        <v>47</v>
      </c>
      <c r="C19" s="1">
        <v>0.61783063427800267</v>
      </c>
      <c r="D19" s="1">
        <v>0.25390779973022298</v>
      </c>
      <c r="E19" s="1">
        <v>0.31797772558042919</v>
      </c>
      <c r="F19" s="1">
        <v>1.4092347823320768</v>
      </c>
      <c r="G19" s="1">
        <v>0.55335968379446643</v>
      </c>
      <c r="H19" s="1">
        <v>0.71063180166587803</v>
      </c>
      <c r="I19" s="1">
        <v>0.57810327874410872</v>
      </c>
      <c r="J19" s="1">
        <v>0.87547342176883691</v>
      </c>
      <c r="K19" s="1">
        <v>0.33295182603267093</v>
      </c>
      <c r="L19" s="1">
        <v>1.9925793596262196</v>
      </c>
      <c r="M19" s="1">
        <v>0.55434624873022786</v>
      </c>
      <c r="N19" s="1">
        <v>1.2448466027734646</v>
      </c>
      <c r="O19" s="1">
        <v>0.45797992824430001</v>
      </c>
      <c r="P19" s="1">
        <v>0.26865671641791045</v>
      </c>
      <c r="Q19" s="1">
        <v>0.32934807128355514</v>
      </c>
      <c r="R19" s="1">
        <v>0.74383868558625843</v>
      </c>
      <c r="S19" s="1">
        <v>0.2807017543859649</v>
      </c>
      <c r="T19" s="1">
        <v>0.88097075120993196</v>
      </c>
      <c r="U19" s="1">
        <v>0.62219596403448851</v>
      </c>
      <c r="V19" s="1">
        <v>0.55928916151729735</v>
      </c>
      <c r="W19" s="1">
        <v>0.32397862582572473</v>
      </c>
      <c r="X19" s="1">
        <v>0.56950479778130425</v>
      </c>
      <c r="Y19" s="1">
        <v>0.77589511615425899</v>
      </c>
      <c r="Z19" s="1">
        <v>0.2019036631093164</v>
      </c>
      <c r="AA19" s="1">
        <v>0.34215702343878052</v>
      </c>
      <c r="AB19" s="1">
        <v>0.33666469043787584</v>
      </c>
      <c r="AC19" s="1">
        <v>0.78756476683937826</v>
      </c>
      <c r="AD19" s="1">
        <v>0.72070871911010459</v>
      </c>
      <c r="AE19" s="1">
        <v>0.62997272747762978</v>
      </c>
      <c r="AF19" s="1">
        <v>0.31753846153846155</v>
      </c>
      <c r="AG19" s="1">
        <v>0.46413729828916833</v>
      </c>
      <c r="AH19" s="1">
        <v>0.64856847937660222</v>
      </c>
    </row>
    <row r="20" spans="1:35" x14ac:dyDescent="0.35">
      <c r="A20" s="19">
        <v>16</v>
      </c>
      <c r="B20" s="11" t="s">
        <v>48</v>
      </c>
      <c r="C20" s="1">
        <v>3.6036605937921724</v>
      </c>
      <c r="D20" s="1">
        <v>3.3960168213917319</v>
      </c>
      <c r="E20" s="1">
        <v>4.0330441174120768</v>
      </c>
      <c r="F20" s="1">
        <v>5.773727155604333</v>
      </c>
      <c r="G20" s="1">
        <v>3.3609588167792936</v>
      </c>
      <c r="H20" s="1">
        <v>3.415674966298555</v>
      </c>
      <c r="I20" s="1">
        <v>4.9740616417454993</v>
      </c>
      <c r="J20" s="1">
        <v>4.1965628152180123</v>
      </c>
      <c r="K20" s="1">
        <v>4.84687684250685</v>
      </c>
      <c r="L20" s="1">
        <v>5.5654802803353034</v>
      </c>
      <c r="M20" s="1">
        <v>4.0429545784356407</v>
      </c>
      <c r="N20" s="1">
        <v>4.0838999839374637</v>
      </c>
      <c r="O20" s="1">
        <v>3.4753567118033164</v>
      </c>
      <c r="P20" s="1">
        <v>3.0851624231782266</v>
      </c>
      <c r="Q20" s="1">
        <v>3.2100157906609521</v>
      </c>
      <c r="R20" s="1">
        <v>5.5563853622106052</v>
      </c>
      <c r="S20" s="1">
        <v>3.5508771929824561</v>
      </c>
      <c r="T20" s="1">
        <v>7.0547801080171144</v>
      </c>
      <c r="U20" s="1">
        <v>3.2771449144249765</v>
      </c>
      <c r="V20" s="1">
        <v>4.4577751717709324</v>
      </c>
      <c r="W20" s="1">
        <v>3.8940547818403672</v>
      </c>
      <c r="X20" s="1">
        <v>5.4206771767986117</v>
      </c>
      <c r="Y20" s="1">
        <v>3.6571340949168132</v>
      </c>
      <c r="Z20" s="1">
        <v>2.2401692144986058</v>
      </c>
      <c r="AA20" s="1">
        <v>6.0563841993115881</v>
      </c>
      <c r="AB20" s="1">
        <v>5.454391462691623</v>
      </c>
      <c r="AC20" s="1">
        <v>4.3937823834196896</v>
      </c>
      <c r="AD20" s="1">
        <v>3.3117964430826619</v>
      </c>
      <c r="AE20" s="1">
        <v>3.3730024567809407</v>
      </c>
      <c r="AF20" s="1">
        <v>7.0424615384615388</v>
      </c>
      <c r="AG20" s="1">
        <v>3.4486480651950995</v>
      </c>
      <c r="AH20" s="1">
        <v>4.2986114741075223</v>
      </c>
    </row>
    <row r="21" spans="1:35" x14ac:dyDescent="0.35">
      <c r="A21" s="19">
        <v>17</v>
      </c>
      <c r="B21" s="11" t="s">
        <v>49</v>
      </c>
      <c r="C21" s="1">
        <v>3.0322199730094468</v>
      </c>
      <c r="D21" s="1">
        <v>1.8276071834748342</v>
      </c>
      <c r="E21" s="1">
        <v>0.65832574341274785</v>
      </c>
      <c r="F21" s="1">
        <v>1.9881980563375801</v>
      </c>
      <c r="G21" s="1">
        <v>0.66301160270304726</v>
      </c>
      <c r="H21" s="1">
        <v>1.241820145875925</v>
      </c>
      <c r="I21" s="1">
        <v>3.6686671413555758</v>
      </c>
      <c r="J21" s="1">
        <v>2.2229412100565251</v>
      </c>
      <c r="K21" s="1">
        <v>0.75954635313703045</v>
      </c>
      <c r="L21" s="1">
        <v>3.3451775653232296</v>
      </c>
      <c r="M21" s="1">
        <v>2.2841387316790014</v>
      </c>
      <c r="N21" s="1">
        <v>2.11623922471489</v>
      </c>
      <c r="O21" s="1">
        <v>1.5921829274341552</v>
      </c>
      <c r="P21" s="1">
        <v>1.6435469710272168</v>
      </c>
      <c r="Q21" s="1">
        <v>0.37220843672456577</v>
      </c>
      <c r="R21" s="1">
        <v>4.6034353995519046</v>
      </c>
      <c r="S21" s="1">
        <v>1.8713450292397662</v>
      </c>
      <c r="T21" s="1">
        <v>2.8028336957284141</v>
      </c>
      <c r="U21" s="1">
        <v>0.63511991580968563</v>
      </c>
      <c r="V21" s="1">
        <v>1.6477981747928976</v>
      </c>
      <c r="W21" s="1">
        <v>3.6500189338157947</v>
      </c>
      <c r="X21" s="1">
        <v>2.055556379491895</v>
      </c>
      <c r="Y21" s="1">
        <v>1.3309821360116536</v>
      </c>
      <c r="Z21" s="1">
        <v>0.48553023747716573</v>
      </c>
      <c r="AA21" s="1">
        <v>3.7473365022127516</v>
      </c>
      <c r="AB21" s="1">
        <v>2.2423138815956634</v>
      </c>
      <c r="AC21" s="1">
        <v>1.6931048226385015</v>
      </c>
      <c r="AD21" s="1">
        <v>0.89522413907946441</v>
      </c>
      <c r="AE21" s="1">
        <v>0.7336533910338765</v>
      </c>
      <c r="AF21" s="1">
        <v>7.5273846153846149</v>
      </c>
      <c r="AG21" s="1">
        <v>0.77536114559159519</v>
      </c>
      <c r="AH21" s="1">
        <v>1.9517942042987839</v>
      </c>
    </row>
    <row r="22" spans="1:35" x14ac:dyDescent="0.35">
      <c r="A22" s="19">
        <v>18</v>
      </c>
      <c r="B22" s="11" t="s">
        <v>50</v>
      </c>
      <c r="C22" s="1">
        <v>0.69585020242914974</v>
      </c>
      <c r="D22" s="1">
        <v>0.32267449549049171</v>
      </c>
      <c r="E22" s="1">
        <v>0.31637984756243709</v>
      </c>
      <c r="F22" s="1">
        <v>0.56623880644494284</v>
      </c>
      <c r="G22" s="1">
        <v>0.16065281142419993</v>
      </c>
      <c r="H22" s="1">
        <v>0.2035478024872113</v>
      </c>
      <c r="I22" s="1">
        <v>0.62726748720035264</v>
      </c>
      <c r="J22" s="1">
        <v>0.5252840530613021</v>
      </c>
      <c r="K22" s="1">
        <v>0.46994762945236357</v>
      </c>
      <c r="L22" s="1">
        <v>0.56538212371660224</v>
      </c>
      <c r="M22" s="1">
        <v>0.58046727615730664</v>
      </c>
      <c r="N22" s="1">
        <v>0.32660491513626388</v>
      </c>
      <c r="O22" s="1">
        <v>0.43317957111915745</v>
      </c>
      <c r="P22" s="1">
        <v>0.43371378402107114</v>
      </c>
      <c r="Q22" s="1">
        <v>0.19851116625310172</v>
      </c>
      <c r="R22" s="1">
        <v>0.8454070201643018</v>
      </c>
      <c r="S22" s="1">
        <v>0.61754385964912284</v>
      </c>
      <c r="T22" s="1">
        <v>0.76453671880479768</v>
      </c>
      <c r="U22" s="1">
        <v>0.27140298727913886</v>
      </c>
      <c r="V22" s="1">
        <v>0.51568866236675537</v>
      </c>
      <c r="W22" s="1">
        <v>0.44599654983801068</v>
      </c>
      <c r="X22" s="1">
        <v>0.33517730286087177</v>
      </c>
      <c r="Y22" s="1">
        <v>0.1809399677988193</v>
      </c>
      <c r="Z22" s="1">
        <v>6.7301221036438805E-2</v>
      </c>
      <c r="AA22" s="1">
        <v>1.2375020488444517</v>
      </c>
      <c r="AB22" s="1">
        <v>0.54416871347505713</v>
      </c>
      <c r="AC22" s="1">
        <v>0.55480271024312466</v>
      </c>
      <c r="AD22" s="1">
        <v>0.27309664957037233</v>
      </c>
      <c r="AE22" s="1">
        <v>0.25469380395338875</v>
      </c>
      <c r="AF22" s="1">
        <v>1.0412307692307694</v>
      </c>
      <c r="AG22" s="1">
        <v>0.27344522999982007</v>
      </c>
      <c r="AH22" s="1">
        <v>0.45435981506234374</v>
      </c>
    </row>
    <row r="23" spans="1:35" s="6" customFormat="1" x14ac:dyDescent="0.35">
      <c r="A23" s="19">
        <v>19</v>
      </c>
      <c r="B23" s="12" t="s">
        <v>51</v>
      </c>
      <c r="C23" s="5">
        <v>3.7280701754385963</v>
      </c>
      <c r="D23" s="5">
        <v>2.1502816789653258</v>
      </c>
      <c r="E23" s="5">
        <v>0.97470559097518494</v>
      </c>
      <c r="F23" s="5">
        <v>2.5544368627825231</v>
      </c>
      <c r="G23" s="5">
        <v>0.82366441412724722</v>
      </c>
      <c r="H23" s="5">
        <v>1.4453679483631365</v>
      </c>
      <c r="I23" s="5">
        <v>4.295934628555929</v>
      </c>
      <c r="J23" s="5">
        <v>2.7482252631178272</v>
      </c>
      <c r="K23" s="5">
        <v>1.229493982589394</v>
      </c>
      <c r="L23" s="5">
        <v>3.9105596890398315</v>
      </c>
      <c r="M23" s="5">
        <v>2.8646060078363083</v>
      </c>
      <c r="N23" s="5">
        <v>2.4428441398511538</v>
      </c>
      <c r="O23" s="5">
        <v>2.0253624985533127</v>
      </c>
      <c r="P23" s="5">
        <v>2.0772607550482878</v>
      </c>
      <c r="Q23" s="5">
        <v>0.57071960297766755</v>
      </c>
      <c r="R23" s="5">
        <v>5.4488424197162058</v>
      </c>
      <c r="S23" s="5">
        <v>2.4888888888888889</v>
      </c>
      <c r="T23" s="5">
        <v>3.5673704145332117</v>
      </c>
      <c r="U23" s="5">
        <v>0.90652290308882444</v>
      </c>
      <c r="V23" s="5">
        <v>2.163486837159653</v>
      </c>
      <c r="W23" s="5">
        <v>4.0960154836538063</v>
      </c>
      <c r="X23" s="5">
        <v>2.3907336823527667</v>
      </c>
      <c r="Y23" s="5">
        <v>1.5119221038104729</v>
      </c>
      <c r="Z23" s="5">
        <v>0.55283145851360449</v>
      </c>
      <c r="AA23" s="5">
        <v>4.9848385510572042</v>
      </c>
      <c r="AB23" s="5">
        <v>2.7864825950707206</v>
      </c>
      <c r="AC23" s="5">
        <v>2.247907532881626</v>
      </c>
      <c r="AD23" s="5">
        <v>1.1683207886498368</v>
      </c>
      <c r="AE23" s="5">
        <v>0.9883471949872652</v>
      </c>
      <c r="AF23" s="5">
        <v>8.5686153846153843</v>
      </c>
      <c r="AG23" s="5">
        <v>1.0488063755914152</v>
      </c>
      <c r="AH23" s="5">
        <v>2.4061540193611277</v>
      </c>
    </row>
    <row r="24" spans="1:35" x14ac:dyDescent="0.35">
      <c r="A24" s="19">
        <v>20</v>
      </c>
      <c r="B24" s="11" t="s">
        <v>52</v>
      </c>
      <c r="C24" s="1">
        <f t="shared" ref="C24:AB24" si="0">SUM(C18:C22)</f>
        <v>25.986842105263158</v>
      </c>
      <c r="D24" s="1">
        <f t="shared" si="0"/>
        <v>22.579280065592851</v>
      </c>
      <c r="E24" s="1">
        <f t="shared" si="0"/>
        <v>29.015866928718658</v>
      </c>
      <c r="F24" s="1">
        <f t="shared" si="0"/>
        <v>27.146060982010788</v>
      </c>
      <c r="G24" s="1">
        <f t="shared" si="0"/>
        <v>23.258957031748054</v>
      </c>
      <c r="H24" s="1">
        <f t="shared" si="0"/>
        <v>23.47049003240695</v>
      </c>
      <c r="I24" s="1">
        <f t="shared" si="0"/>
        <v>38.634591258942798</v>
      </c>
      <c r="J24" s="1">
        <f t="shared" si="0"/>
        <v>28.359629256037913</v>
      </c>
      <c r="K24" s="1">
        <f t="shared" si="0"/>
        <v>34.108486803315643</v>
      </c>
      <c r="L24" s="1">
        <f t="shared" si="0"/>
        <v>35.562142955299478</v>
      </c>
      <c r="M24" s="1">
        <f t="shared" si="0"/>
        <v>29.664780148019155</v>
      </c>
      <c r="N24" s="1">
        <f t="shared" si="0"/>
        <v>25.497938641109386</v>
      </c>
      <c r="O24" s="1">
        <f t="shared" si="0"/>
        <v>25.374072053304232</v>
      </c>
      <c r="P24" s="1">
        <f t="shared" si="0"/>
        <v>21.474978050921859</v>
      </c>
      <c r="Q24" s="1">
        <f t="shared" si="0"/>
        <v>20.584254455222194</v>
      </c>
      <c r="R24" s="1">
        <f t="shared" si="0"/>
        <v>43.375653472740851</v>
      </c>
      <c r="S24" s="1">
        <f t="shared" si="0"/>
        <v>24.500584795321636</v>
      </c>
      <c r="T24" s="1">
        <f t="shared" si="0"/>
        <v>67.780037876131004</v>
      </c>
      <c r="U24" s="1">
        <f t="shared" si="0"/>
        <v>22.921551612724553</v>
      </c>
      <c r="V24" s="1">
        <f t="shared" si="0"/>
        <v>30.527866732819149</v>
      </c>
      <c r="W24" s="1">
        <f t="shared" si="0"/>
        <v>32.627172129423144</v>
      </c>
      <c r="X24" s="1">
        <f t="shared" si="0"/>
        <v>38.710012309608913</v>
      </c>
      <c r="Y24" s="1">
        <f t="shared" si="0"/>
        <v>18.647550410181704</v>
      </c>
      <c r="Z24" s="1">
        <f t="shared" si="0"/>
        <v>9.0087491587347373</v>
      </c>
      <c r="AA24" s="1">
        <f t="shared" si="0"/>
        <v>51.905425340108181</v>
      </c>
      <c r="AB24" s="1">
        <f t="shared" si="0"/>
        <v>45.354450749555355</v>
      </c>
      <c r="AC24" s="1">
        <f t="shared" ref="AC24:AG24" si="1">SUM(AC18:AC22)</f>
        <v>29.291351135910723</v>
      </c>
      <c r="AD24" s="1">
        <f t="shared" si="1"/>
        <v>25.248784386864717</v>
      </c>
      <c r="AE24" s="1">
        <f t="shared" si="1"/>
        <v>31.209006694164575</v>
      </c>
      <c r="AF24" s="1">
        <f t="shared" si="1"/>
        <v>53.863384615384618</v>
      </c>
      <c r="AG24" s="1">
        <f t="shared" si="1"/>
        <v>14.11121305341177</v>
      </c>
      <c r="AH24" s="1">
        <v>30.795313488167974</v>
      </c>
    </row>
    <row r="25" spans="1:35" x14ac:dyDescent="0.35">
      <c r="A25" s="19">
        <v>21</v>
      </c>
    </row>
    <row r="26" spans="1:35" s="2" customFormat="1" ht="22" x14ac:dyDescent="0.35">
      <c r="A26" s="19">
        <v>22</v>
      </c>
      <c r="B26" s="14" t="s">
        <v>63</v>
      </c>
      <c r="C26" s="3" t="s">
        <v>1</v>
      </c>
      <c r="D26" s="3" t="s">
        <v>40</v>
      </c>
      <c r="E26" s="3" t="s">
        <v>3</v>
      </c>
      <c r="F26" s="3" t="s">
        <v>4</v>
      </c>
      <c r="G26" s="3" t="s">
        <v>5</v>
      </c>
      <c r="H26" s="3" t="s">
        <v>6</v>
      </c>
      <c r="I26" s="3" t="s">
        <v>7</v>
      </c>
      <c r="J26" s="3" t="s">
        <v>8</v>
      </c>
      <c r="K26" s="3" t="s">
        <v>9</v>
      </c>
      <c r="L26" s="3" t="s">
        <v>10</v>
      </c>
      <c r="M26" s="3" t="s">
        <v>11</v>
      </c>
      <c r="N26" s="3" t="s">
        <v>12</v>
      </c>
      <c r="O26" s="3" t="s">
        <v>41</v>
      </c>
      <c r="P26" s="3" t="s">
        <v>14</v>
      </c>
      <c r="Q26" s="3" t="s">
        <v>53</v>
      </c>
      <c r="R26" s="3" t="s">
        <v>16</v>
      </c>
      <c r="S26" s="3" t="s">
        <v>17</v>
      </c>
      <c r="T26" s="3" t="s">
        <v>18</v>
      </c>
      <c r="U26" s="3" t="s">
        <v>19</v>
      </c>
      <c r="V26" s="3" t="s">
        <v>20</v>
      </c>
      <c r="W26" s="3" t="s">
        <v>21</v>
      </c>
      <c r="X26" s="3" t="s">
        <v>22</v>
      </c>
      <c r="Y26" s="3" t="s">
        <v>23</v>
      </c>
      <c r="Z26" s="3" t="s">
        <v>54</v>
      </c>
      <c r="AA26" s="3" t="s">
        <v>25</v>
      </c>
      <c r="AB26" s="3" t="s">
        <v>26</v>
      </c>
      <c r="AC26" s="3" t="s">
        <v>27</v>
      </c>
      <c r="AD26" s="3" t="s">
        <v>28</v>
      </c>
      <c r="AE26" s="3" t="s">
        <v>29</v>
      </c>
      <c r="AF26" s="3" t="s">
        <v>30</v>
      </c>
      <c r="AG26" s="3" t="s">
        <v>31</v>
      </c>
      <c r="AH26" s="3" t="s">
        <v>60</v>
      </c>
      <c r="AI26" s="4"/>
    </row>
    <row r="27" spans="1:35" s="7" customFormat="1" x14ac:dyDescent="0.35">
      <c r="A27" s="19">
        <v>23</v>
      </c>
      <c r="B27" s="13">
        <v>2025</v>
      </c>
      <c r="C27" s="8">
        <v>1035500</v>
      </c>
      <c r="D27" s="8">
        <v>2087500</v>
      </c>
      <c r="E27" s="8">
        <v>2227500</v>
      </c>
      <c r="F27" s="8">
        <v>670000</v>
      </c>
      <c r="G27" s="8">
        <v>705000</v>
      </c>
      <c r="H27" s="8">
        <v>725000</v>
      </c>
      <c r="I27" s="8">
        <v>1120000</v>
      </c>
      <c r="J27" s="8">
        <v>750000</v>
      </c>
      <c r="K27" s="8">
        <v>1503000</v>
      </c>
      <c r="L27" s="8">
        <v>765000</v>
      </c>
      <c r="M27" s="8">
        <v>866500</v>
      </c>
      <c r="N27" s="8">
        <v>665000</v>
      </c>
      <c r="O27" s="8">
        <v>1050000</v>
      </c>
      <c r="P27" s="8">
        <v>925000</v>
      </c>
      <c r="Q27" s="8">
        <v>1305000</v>
      </c>
      <c r="R27" s="8">
        <v>895000</v>
      </c>
      <c r="S27" s="8">
        <v>1000000</v>
      </c>
      <c r="T27" s="8">
        <v>1170000</v>
      </c>
      <c r="U27" s="8">
        <v>605000</v>
      </c>
      <c r="V27" s="8">
        <v>1400000</v>
      </c>
      <c r="W27" s="8">
        <v>1092500</v>
      </c>
      <c r="X27" s="8">
        <v>995000</v>
      </c>
      <c r="Y27" s="8">
        <v>960000</v>
      </c>
      <c r="Z27" s="8">
        <v>1022500</v>
      </c>
      <c r="AA27" s="8">
        <v>1686250</v>
      </c>
      <c r="AB27" s="8">
        <v>1930000</v>
      </c>
      <c r="AC27" s="8">
        <v>1366000</v>
      </c>
      <c r="AD27" s="8">
        <v>700000</v>
      </c>
      <c r="AE27" s="8">
        <v>650000</v>
      </c>
      <c r="AF27" s="8">
        <v>1308250</v>
      </c>
      <c r="AG27" s="8">
        <v>810000</v>
      </c>
      <c r="AH27" s="8">
        <v>750000</v>
      </c>
    </row>
    <row r="28" spans="1:35" x14ac:dyDescent="0.35">
      <c r="A28" s="19">
        <v>24</v>
      </c>
      <c r="B28" s="11" t="s">
        <v>56</v>
      </c>
      <c r="C28">
        <f>RANK(C27,$C27:$AG27)</f>
        <v>14</v>
      </c>
      <c r="D28">
        <f t="shared" ref="D28:AG28" si="2">RANK(D27,$C27:$AG27)</f>
        <v>2</v>
      </c>
      <c r="E28">
        <f t="shared" si="2"/>
        <v>1</v>
      </c>
      <c r="F28">
        <f t="shared" si="2"/>
        <v>28</v>
      </c>
      <c r="G28">
        <f t="shared" si="2"/>
        <v>26</v>
      </c>
      <c r="H28">
        <f t="shared" si="2"/>
        <v>25</v>
      </c>
      <c r="I28">
        <f t="shared" si="2"/>
        <v>11</v>
      </c>
      <c r="J28">
        <f t="shared" si="2"/>
        <v>24</v>
      </c>
      <c r="K28">
        <f t="shared" si="2"/>
        <v>5</v>
      </c>
      <c r="L28">
        <f>RANK(L27,$C27:$AG27)</f>
        <v>23</v>
      </c>
      <c r="M28">
        <f t="shared" si="2"/>
        <v>21</v>
      </c>
      <c r="N28">
        <f t="shared" si="2"/>
        <v>29</v>
      </c>
      <c r="O28">
        <f t="shared" si="2"/>
        <v>13</v>
      </c>
      <c r="P28">
        <f t="shared" si="2"/>
        <v>19</v>
      </c>
      <c r="Q28">
        <f t="shared" si="2"/>
        <v>9</v>
      </c>
      <c r="R28">
        <f t="shared" si="2"/>
        <v>20</v>
      </c>
      <c r="S28">
        <f t="shared" si="2"/>
        <v>16</v>
      </c>
      <c r="T28">
        <f t="shared" si="2"/>
        <v>10</v>
      </c>
      <c r="U28">
        <f t="shared" si="2"/>
        <v>31</v>
      </c>
      <c r="V28">
        <f t="shared" si="2"/>
        <v>6</v>
      </c>
      <c r="W28">
        <f t="shared" si="2"/>
        <v>12</v>
      </c>
      <c r="X28">
        <f t="shared" si="2"/>
        <v>17</v>
      </c>
      <c r="Y28">
        <f t="shared" si="2"/>
        <v>18</v>
      </c>
      <c r="Z28">
        <f t="shared" si="2"/>
        <v>15</v>
      </c>
      <c r="AA28">
        <f t="shared" si="2"/>
        <v>4</v>
      </c>
      <c r="AB28">
        <f t="shared" si="2"/>
        <v>3</v>
      </c>
      <c r="AC28">
        <f t="shared" si="2"/>
        <v>7</v>
      </c>
      <c r="AD28">
        <f t="shared" si="2"/>
        <v>27</v>
      </c>
      <c r="AE28">
        <f t="shared" si="2"/>
        <v>30</v>
      </c>
      <c r="AF28">
        <f t="shared" si="2"/>
        <v>8</v>
      </c>
      <c r="AG28">
        <f t="shared" si="2"/>
        <v>22</v>
      </c>
      <c r="AH28" s="1"/>
    </row>
    <row r="29" spans="1:35" s="7" customFormat="1" x14ac:dyDescent="0.35">
      <c r="A29" s="19">
        <v>25</v>
      </c>
      <c r="B29" s="13" t="s">
        <v>115</v>
      </c>
      <c r="C29" s="8">
        <v>76.430800180646258</v>
      </c>
      <c r="D29" s="8">
        <v>72.826976020428532</v>
      </c>
      <c r="E29" s="8">
        <v>87.722745133875563</v>
      </c>
      <c r="F29" s="8">
        <v>64.099386213408877</v>
      </c>
      <c r="G29" s="8">
        <v>73.394218118458639</v>
      </c>
      <c r="H29" s="8">
        <v>72.189315248805343</v>
      </c>
      <c r="I29" s="8">
        <v>88.101983002832881</v>
      </c>
      <c r="J29" s="8">
        <v>76.699007079314427</v>
      </c>
      <c r="K29" s="8">
        <v>73.233627728711866</v>
      </c>
      <c r="L29" s="8">
        <v>81.506075929827375</v>
      </c>
      <c r="M29" s="8">
        <v>64.836537491863538</v>
      </c>
      <c r="N29" s="8">
        <v>59.550789154188578</v>
      </c>
      <c r="O29" s="8">
        <v>69.098529240560396</v>
      </c>
      <c r="P29" s="8">
        <v>82.460501549518042</v>
      </c>
      <c r="Q29" s="8">
        <v>78.39613940312276</v>
      </c>
      <c r="R29" s="8">
        <v>60.640529377419284</v>
      </c>
      <c r="S29" s="8">
        <v>89.009227293843296</v>
      </c>
      <c r="T29" s="8">
        <v>52.832861189801726</v>
      </c>
      <c r="U29" s="8">
        <v>43.399319199488254</v>
      </c>
      <c r="V29" s="8">
        <v>111.01183990702405</v>
      </c>
      <c r="W29" s="8">
        <v>56.632177157465634</v>
      </c>
      <c r="X29" s="8">
        <v>72.023412764539245</v>
      </c>
      <c r="Y29" s="8">
        <v>85.018343937212649</v>
      </c>
      <c r="Z29" s="8">
        <v>63.772375357967157</v>
      </c>
      <c r="AA29" s="8">
        <v>55.850515349118979</v>
      </c>
      <c r="AB29" s="8">
        <v>49.27501118234683</v>
      </c>
      <c r="AC29" s="8">
        <v>107.37612085313609</v>
      </c>
      <c r="AD29" s="8">
        <v>50.722742790731459</v>
      </c>
      <c r="AE29" s="8">
        <v>59.200897072710113</v>
      </c>
      <c r="AF29" s="8">
        <v>56.621957270529599</v>
      </c>
      <c r="AG29" s="8">
        <v>78.997422735308533</v>
      </c>
      <c r="AH29" s="8">
        <v>37.770007082152986</v>
      </c>
    </row>
    <row r="30" spans="1:35" s="2" customFormat="1" ht="22" x14ac:dyDescent="0.35">
      <c r="A30" s="19">
        <v>26</v>
      </c>
      <c r="B30" s="14" t="s">
        <v>64</v>
      </c>
      <c r="C30" s="3" t="s">
        <v>1</v>
      </c>
      <c r="D30" s="3" t="s">
        <v>40</v>
      </c>
      <c r="E30" s="3" t="s">
        <v>3</v>
      </c>
      <c r="F30" s="3" t="s">
        <v>4</v>
      </c>
      <c r="G30" s="3" t="s">
        <v>5</v>
      </c>
      <c r="H30" s="3" t="s">
        <v>6</v>
      </c>
      <c r="I30" s="3" t="s">
        <v>7</v>
      </c>
      <c r="J30" s="3" t="s">
        <v>8</v>
      </c>
      <c r="K30" s="3" t="s">
        <v>9</v>
      </c>
      <c r="L30" s="3" t="s">
        <v>10</v>
      </c>
      <c r="M30" s="3" t="s">
        <v>11</v>
      </c>
      <c r="N30" s="3" t="s">
        <v>12</v>
      </c>
      <c r="O30" s="3" t="s">
        <v>41</v>
      </c>
      <c r="P30" s="3" t="s">
        <v>14</v>
      </c>
      <c r="Q30" s="3" t="s">
        <v>53</v>
      </c>
      <c r="R30" s="3" t="s">
        <v>16</v>
      </c>
      <c r="S30" s="3" t="s">
        <v>17</v>
      </c>
      <c r="T30" s="3" t="s">
        <v>18</v>
      </c>
      <c r="U30" s="3" t="s">
        <v>19</v>
      </c>
      <c r="V30" s="3" t="s">
        <v>20</v>
      </c>
      <c r="W30" s="3" t="s">
        <v>21</v>
      </c>
      <c r="X30" s="3" t="s">
        <v>22</v>
      </c>
      <c r="Y30" s="3" t="s">
        <v>23</v>
      </c>
      <c r="Z30" s="3" t="s">
        <v>54</v>
      </c>
      <c r="AA30" s="3" t="s">
        <v>25</v>
      </c>
      <c r="AB30" s="3" t="s">
        <v>26</v>
      </c>
      <c r="AC30" s="3" t="s">
        <v>27</v>
      </c>
      <c r="AD30" s="3" t="s">
        <v>28</v>
      </c>
      <c r="AE30" s="3" t="s">
        <v>29</v>
      </c>
      <c r="AF30" s="3" t="s">
        <v>30</v>
      </c>
      <c r="AG30" s="3" t="s">
        <v>31</v>
      </c>
      <c r="AH30" s="3" t="s">
        <v>42</v>
      </c>
      <c r="AI30" s="4"/>
    </row>
    <row r="31" spans="1:35" x14ac:dyDescent="0.35">
      <c r="A31" s="19">
        <v>27</v>
      </c>
      <c r="B31" s="13">
        <v>1996</v>
      </c>
      <c r="C31" s="1">
        <v>3.4729421521874353</v>
      </c>
      <c r="D31" s="1">
        <v>6.0398144568998839</v>
      </c>
      <c r="E31" s="1">
        <v>5.6494621712013018</v>
      </c>
      <c r="F31" s="1">
        <v>3.007518796992481</v>
      </c>
      <c r="G31" s="1">
        <v>2.9738302934179224</v>
      </c>
      <c r="H31" s="1">
        <v>2.6674118483893912</v>
      </c>
      <c r="I31" s="1">
        <v>4.3690015757054868</v>
      </c>
      <c r="J31" s="1">
        <v>2.9277613412228796</v>
      </c>
      <c r="K31" s="1">
        <v>5.2929407548972769</v>
      </c>
      <c r="L31" s="1">
        <v>3.1662445007332356</v>
      </c>
      <c r="M31" s="1">
        <v>3.5792283426352829</v>
      </c>
      <c r="N31" s="1">
        <v>2.7967185169401234</v>
      </c>
      <c r="O31" s="1">
        <v>3.9735501091967969</v>
      </c>
      <c r="P31" s="1">
        <v>2.8189202102245581</v>
      </c>
      <c r="Q31" s="1">
        <v>3.8806484994825801</v>
      </c>
      <c r="R31" s="1">
        <v>4.1462644132048654</v>
      </c>
      <c r="S31" s="1">
        <v>3.1729446619405355</v>
      </c>
      <c r="T31" s="1">
        <v>4.6222323670394889</v>
      </c>
      <c r="U31" s="1">
        <v>2.264780673871583</v>
      </c>
      <c r="V31" s="1">
        <v>3.6057692307692308</v>
      </c>
      <c r="W31" s="1">
        <v>4.4783983140147523</v>
      </c>
      <c r="X31" s="1">
        <v>4.1730421477256918</v>
      </c>
      <c r="Y31" s="1">
        <v>3.593292520628161</v>
      </c>
      <c r="Z31" s="1">
        <v>3.3204205866076371</v>
      </c>
      <c r="AA31" s="1">
        <v>7.5159215784215787</v>
      </c>
      <c r="AB31" s="1">
        <v>6.8412331793532841</v>
      </c>
      <c r="AC31" s="1">
        <v>3.709556460252839</v>
      </c>
      <c r="AD31" s="1">
        <v>3.0336604410678483</v>
      </c>
      <c r="AE31" s="1">
        <v>2.483769427503443</v>
      </c>
      <c r="AF31" s="1">
        <v>5.4002160086403457</v>
      </c>
      <c r="AG31" s="1">
        <v>3.0133683979837826</v>
      </c>
      <c r="AH31" s="1">
        <v>3.6195844385499556</v>
      </c>
    </row>
    <row r="32" spans="1:35" x14ac:dyDescent="0.35">
      <c r="A32" s="19">
        <v>28</v>
      </c>
      <c r="B32" s="13">
        <v>2001</v>
      </c>
      <c r="C32" s="1">
        <v>5.1407708832520864</v>
      </c>
      <c r="D32" s="1">
        <v>9.1858915924549471</v>
      </c>
      <c r="E32" s="1">
        <v>8.3106176451033846</v>
      </c>
      <c r="F32" s="1">
        <v>4.0064102564102564</v>
      </c>
      <c r="G32" s="1">
        <v>3.6587542388006424</v>
      </c>
      <c r="H32" s="1">
        <v>3.4028471528471527</v>
      </c>
      <c r="I32" s="1">
        <v>6.7826364506862431</v>
      </c>
      <c r="J32" s="1">
        <v>3.8461538461538463</v>
      </c>
      <c r="K32" s="1">
        <v>8.0020650490449157</v>
      </c>
      <c r="L32" s="1">
        <v>4.1998231653404066</v>
      </c>
      <c r="M32" s="1">
        <v>5.3112995408975925</v>
      </c>
      <c r="N32" s="1">
        <v>3.6829569513055751</v>
      </c>
      <c r="O32" s="1">
        <v>5.8658446816341554</v>
      </c>
      <c r="P32" s="1">
        <v>3.7722641362681806</v>
      </c>
      <c r="Q32" s="1">
        <v>5.8539944903581267</v>
      </c>
      <c r="R32" s="1">
        <v>6.5145250788815146</v>
      </c>
      <c r="S32" s="1">
        <v>4.2876549499066057</v>
      </c>
      <c r="T32" s="1">
        <v>6.968854737186299</v>
      </c>
      <c r="U32" s="1">
        <v>2.9625225520747911</v>
      </c>
      <c r="V32" s="1">
        <v>5.6200441428921772</v>
      </c>
      <c r="W32" s="1">
        <v>6.8247126436781613</v>
      </c>
      <c r="X32" s="1">
        <v>6.626819126819127</v>
      </c>
      <c r="Y32" s="1">
        <v>4.9933422103861522</v>
      </c>
      <c r="Z32" s="1">
        <v>4.3319512346061018</v>
      </c>
      <c r="AA32" s="1">
        <v>9.9229975390966096</v>
      </c>
      <c r="AB32" s="1">
        <v>9.5931473706681842</v>
      </c>
      <c r="AC32" s="1">
        <v>5.8748943364327983</v>
      </c>
      <c r="AD32" s="1">
        <v>4.116212213607457</v>
      </c>
      <c r="AE32" s="1">
        <v>2.9896574014221073</v>
      </c>
      <c r="AF32" s="1">
        <v>7.3552735923869941</v>
      </c>
      <c r="AG32" s="1">
        <v>3.8026944806605822</v>
      </c>
      <c r="AH32" s="1">
        <v>5.1206190259444702</v>
      </c>
    </row>
    <row r="33" spans="1:35" x14ac:dyDescent="0.35">
      <c r="A33" s="19">
        <v>29</v>
      </c>
      <c r="B33" s="13">
        <v>2006</v>
      </c>
      <c r="C33" s="1">
        <v>6.2859934183463597</v>
      </c>
      <c r="D33" s="1">
        <v>10.890075477758151</v>
      </c>
      <c r="E33" s="1">
        <v>10.009666259666259</v>
      </c>
      <c r="F33" s="1">
        <v>5.0221813007449567</v>
      </c>
      <c r="G33" s="1">
        <v>4.5532461967002353</v>
      </c>
      <c r="H33" s="1">
        <v>4.5269511510387419</v>
      </c>
      <c r="I33" s="1">
        <v>8.0837304288631717</v>
      </c>
      <c r="J33" s="1">
        <v>5.2410901467505244</v>
      </c>
      <c r="K33" s="1">
        <v>9.9618849618849623</v>
      </c>
      <c r="L33" s="1">
        <v>6.51445433630089</v>
      </c>
      <c r="M33" s="1">
        <v>6.2974659748853297</v>
      </c>
      <c r="N33" s="1">
        <v>4.6619197129401213</v>
      </c>
      <c r="O33" s="1">
        <v>7.3681108163866789</v>
      </c>
      <c r="P33" s="1">
        <v>5.2409314220337846</v>
      </c>
      <c r="Q33" s="1">
        <v>7.4698029243483788</v>
      </c>
      <c r="R33" s="1">
        <v>7.2502685284640176</v>
      </c>
      <c r="S33" s="1">
        <v>5.8512915655772799</v>
      </c>
      <c r="T33" s="1">
        <v>9.2966425839354017</v>
      </c>
      <c r="U33" s="1">
        <v>4.357373224456186</v>
      </c>
      <c r="V33" s="1">
        <v>7.441925163444151</v>
      </c>
      <c r="W33" s="1">
        <v>7.872878295413507</v>
      </c>
      <c r="X33" s="1">
        <v>7.4521818332367307</v>
      </c>
      <c r="Y33" s="1">
        <v>6.8018797922334899</v>
      </c>
      <c r="Z33" s="1">
        <v>5.1877470355731221</v>
      </c>
      <c r="AA33" s="1">
        <v>11.018972638100156</v>
      </c>
      <c r="AB33" s="1">
        <v>11.974416336832444</v>
      </c>
      <c r="AC33" s="1">
        <v>7.3076923076923075</v>
      </c>
      <c r="AD33" s="1">
        <v>5.20448840986269</v>
      </c>
      <c r="AE33" s="1">
        <v>4.3462209692576188</v>
      </c>
      <c r="AF33" s="1">
        <v>8.6401444322651368</v>
      </c>
      <c r="AG33" s="1">
        <v>5.0042893909064912</v>
      </c>
      <c r="AH33" s="1">
        <v>6.1845013188850073</v>
      </c>
    </row>
    <row r="34" spans="1:35" x14ac:dyDescent="0.35">
      <c r="A34" s="19">
        <v>30</v>
      </c>
      <c r="B34" s="13">
        <v>2011</v>
      </c>
      <c r="C34" s="1">
        <v>6.1805373238820334</v>
      </c>
      <c r="D34" s="1">
        <v>8.8638816093725907</v>
      </c>
      <c r="E34" s="1">
        <v>9.5390720390720389</v>
      </c>
      <c r="F34" s="1">
        <v>5.71764301272498</v>
      </c>
      <c r="G34" s="1">
        <v>4.393452500502109</v>
      </c>
      <c r="H34" s="1">
        <v>4.6737125479834489</v>
      </c>
      <c r="I34" s="1">
        <v>8.1874869000209607</v>
      </c>
      <c r="J34" s="1">
        <v>5.1173172192280472</v>
      </c>
      <c r="K34" s="1">
        <v>8.5943487555967888</v>
      </c>
      <c r="L34" s="1">
        <v>6.8915725912312942</v>
      </c>
      <c r="M34" s="1">
        <v>6.4142528294647994</v>
      </c>
      <c r="N34" s="1">
        <v>4.9485896519491943</v>
      </c>
      <c r="O34" s="1">
        <v>6.789378394689197</v>
      </c>
      <c r="P34" s="1">
        <v>5.4246463176090618</v>
      </c>
      <c r="Q34" s="1">
        <v>7.6320817411530157</v>
      </c>
      <c r="R34" s="1">
        <v>7.3161935184708122</v>
      </c>
      <c r="S34" s="1">
        <v>6.0057851644849736</v>
      </c>
      <c r="T34" s="1">
        <v>8.6347264025262742</v>
      </c>
      <c r="U34" s="1">
        <v>4.1375291375291372</v>
      </c>
      <c r="V34" s="1">
        <v>7.2075342758296674</v>
      </c>
      <c r="W34" s="1">
        <v>8.9415301679452615</v>
      </c>
      <c r="X34" s="1">
        <v>7.8899031503951909</v>
      </c>
      <c r="Y34" s="1">
        <v>4.3624639313111411</v>
      </c>
      <c r="Z34" s="1">
        <v>5.4434202161474889</v>
      </c>
      <c r="AA34" s="1">
        <v>7.7194530216144681</v>
      </c>
      <c r="AB34" s="1">
        <v>19.387856339705007</v>
      </c>
      <c r="AC34" s="1">
        <v>7.4997761260857887</v>
      </c>
      <c r="AD34" s="1">
        <v>5.3180423362979141</v>
      </c>
      <c r="AE34" s="1">
        <v>4.2669012075686981</v>
      </c>
      <c r="AF34" s="1">
        <v>7.6448243114909777</v>
      </c>
      <c r="AG34" s="1">
        <v>5.1663368785555281</v>
      </c>
      <c r="AH34" s="1">
        <v>7.0979283282359047</v>
      </c>
    </row>
    <row r="35" spans="1:35" x14ac:dyDescent="0.35">
      <c r="A35" s="19">
        <v>31</v>
      </c>
      <c r="B35" s="13">
        <v>2016</v>
      </c>
      <c r="C35" s="1">
        <v>7.3736610308662707</v>
      </c>
      <c r="D35" s="1">
        <v>11.388434260774686</v>
      </c>
      <c r="E35" s="1">
        <v>14.261428031734038</v>
      </c>
      <c r="F35" s="1">
        <v>6.5071262508844638</v>
      </c>
      <c r="G35" s="1">
        <v>4.5069061373409198</v>
      </c>
      <c r="H35" s="1">
        <v>5.2193190133872847</v>
      </c>
      <c r="I35" s="1">
        <v>9.3238457219366815</v>
      </c>
      <c r="J35" s="1">
        <v>5.7796133081076091</v>
      </c>
      <c r="K35" s="1">
        <v>11.867088607594937</v>
      </c>
      <c r="L35" s="1">
        <v>8.1747520771911013</v>
      </c>
      <c r="M35" s="1">
        <v>7.448327845439759</v>
      </c>
      <c r="N35" s="1">
        <v>5.1523947750362842</v>
      </c>
      <c r="O35" s="1">
        <v>8.4146817649355725</v>
      </c>
      <c r="P35" s="1">
        <v>7.2341451651796476</v>
      </c>
      <c r="Q35" s="1">
        <v>11.276137993507964</v>
      </c>
      <c r="R35" s="1">
        <v>8.430769230769231</v>
      </c>
      <c r="S35" s="1">
        <v>7.4730968513351934</v>
      </c>
      <c r="T35" s="1">
        <v>14.429248543497581</v>
      </c>
      <c r="U35" s="1">
        <v>4.3371982348360305</v>
      </c>
      <c r="V35" s="1">
        <v>11.33624739572695</v>
      </c>
      <c r="W35" s="1">
        <v>8.4237735572339965</v>
      </c>
      <c r="X35" s="1">
        <v>8.1043209101936675</v>
      </c>
      <c r="Y35" s="1">
        <v>7.2417483772959539</v>
      </c>
      <c r="Z35" s="1">
        <v>5.7826788596019369</v>
      </c>
      <c r="AA35" s="1">
        <v>13.551884357253485</v>
      </c>
      <c r="AB35" s="1">
        <v>16.092027276782868</v>
      </c>
      <c r="AC35" s="1">
        <v>10.650887573964496</v>
      </c>
      <c r="AD35" s="1">
        <v>5.5189908131084602</v>
      </c>
      <c r="AE35" s="1">
        <v>4.6517528650568787</v>
      </c>
      <c r="AF35" s="1">
        <v>10.352481282713841</v>
      </c>
      <c r="AG35" s="1">
        <v>5.8778084022383696</v>
      </c>
      <c r="AH35" s="1">
        <v>6.9839369450264392</v>
      </c>
    </row>
    <row r="36" spans="1:35" x14ac:dyDescent="0.35">
      <c r="A36" s="19">
        <v>32</v>
      </c>
      <c r="B36" s="13">
        <v>2021</v>
      </c>
      <c r="C36" s="1">
        <v>10.246290463360024</v>
      </c>
      <c r="D36" s="1">
        <v>17.784788592991248</v>
      </c>
      <c r="E36" s="1">
        <v>20.234395234395233</v>
      </c>
      <c r="F36" s="1">
        <v>9.0942256614567363</v>
      </c>
      <c r="G36" s="1">
        <v>6.4649864543140954</v>
      </c>
      <c r="H36" s="1">
        <v>6.9182642175342908</v>
      </c>
      <c r="I36" s="1">
        <v>12.880094208689069</v>
      </c>
      <c r="J36" s="1">
        <v>9.0744101633393832</v>
      </c>
      <c r="K36" s="1">
        <v>15.660499837715028</v>
      </c>
      <c r="L36" s="1">
        <v>10.323468685478321</v>
      </c>
      <c r="M36" s="1">
        <v>9.7519113746294277</v>
      </c>
      <c r="N36" s="1">
        <v>7.1706039116491258</v>
      </c>
      <c r="O36" s="1">
        <v>12.107145727835382</v>
      </c>
      <c r="P36" s="1">
        <v>9.6460068593826556</v>
      </c>
      <c r="Q36" s="1">
        <v>14.623397435897436</v>
      </c>
      <c r="R36" s="1">
        <v>9.9161661661661658</v>
      </c>
      <c r="S36" s="1">
        <v>10.300358452474146</v>
      </c>
      <c r="T36" s="1">
        <v>15.494636471990464</v>
      </c>
      <c r="U36" s="1">
        <v>6.0128001304471894</v>
      </c>
      <c r="V36" s="1">
        <v>14.061425160846518</v>
      </c>
      <c r="W36" s="1">
        <v>11.857858700225682</v>
      </c>
      <c r="X36" s="1">
        <v>10.820400649273527</v>
      </c>
      <c r="Y36" s="1">
        <v>13.813999505317833</v>
      </c>
      <c r="Z36" s="1">
        <v>8.6988939977631414</v>
      </c>
      <c r="AA36" s="1">
        <v>18.264118674945163</v>
      </c>
      <c r="AB36" s="1">
        <v>20.449008005569091</v>
      </c>
      <c r="AC36" s="1">
        <v>14.415242552124681</v>
      </c>
      <c r="AD36" s="1">
        <v>7.5596066829098501</v>
      </c>
      <c r="AE36" s="1">
        <v>5.8937602190197342</v>
      </c>
      <c r="AF36" s="1">
        <v>13.245509996611318</v>
      </c>
      <c r="AG36" s="1">
        <v>8.2990839569786932</v>
      </c>
      <c r="AH36" s="1">
        <v>8.8516165580868371</v>
      </c>
    </row>
    <row r="37" spans="1:35" x14ac:dyDescent="0.35">
      <c r="A37" s="19">
        <v>33</v>
      </c>
      <c r="B37" s="11" t="s">
        <v>57</v>
      </c>
      <c r="C37" s="1">
        <v>195.03199346140534</v>
      </c>
      <c r="D37" s="1">
        <v>194.45918777643752</v>
      </c>
      <c r="E37" s="1">
        <v>258.16498316498314</v>
      </c>
      <c r="F37" s="1">
        <v>202.38300324343646</v>
      </c>
      <c r="G37" s="1">
        <v>117.39594450373532</v>
      </c>
      <c r="H37" s="1">
        <v>159.36243110382841</v>
      </c>
      <c r="I37" s="1">
        <v>194.80635301920785</v>
      </c>
      <c r="J37" s="1">
        <v>209.94364313688033</v>
      </c>
      <c r="K37" s="1">
        <v>195.87521498753219</v>
      </c>
      <c r="L37" s="1">
        <v>226.04774151483323</v>
      </c>
      <c r="M37" s="1">
        <v>172.45848660913811</v>
      </c>
      <c r="N37" s="1">
        <v>156.39347929424267</v>
      </c>
      <c r="O37" s="1">
        <v>204.69342011853198</v>
      </c>
      <c r="P37" s="1">
        <v>242.18800604555759</v>
      </c>
      <c r="Q37" s="1">
        <v>276.8287037037037</v>
      </c>
      <c r="R37" s="1">
        <v>139.15903999237329</v>
      </c>
      <c r="S37" s="1">
        <v>224.63088865138192</v>
      </c>
      <c r="T37" s="1">
        <v>235.2197648582233</v>
      </c>
      <c r="U37" s="1">
        <v>165.49149768964011</v>
      </c>
      <c r="V37" s="1">
        <v>289.97019112747682</v>
      </c>
      <c r="W37" s="1">
        <v>164.77900956503936</v>
      </c>
      <c r="X37" s="1">
        <v>159.29286755875796</v>
      </c>
      <c r="Y37" s="1">
        <v>284.43848993688221</v>
      </c>
      <c r="Z37" s="1">
        <v>161.98169089929993</v>
      </c>
      <c r="AA37" s="1">
        <v>143.00571106784773</v>
      </c>
      <c r="AB37" s="1">
        <v>198.90821536801027</v>
      </c>
      <c r="AC37" s="1">
        <v>288.59746998276324</v>
      </c>
      <c r="AD37" s="1">
        <v>149.19093055282315</v>
      </c>
      <c r="AE37" s="1">
        <v>137.2909559863549</v>
      </c>
      <c r="AF37" s="1">
        <v>145.27741067058247</v>
      </c>
      <c r="AG37" s="1">
        <v>175.40887342322748</v>
      </c>
      <c r="AH37" s="1">
        <v>144.54786753456401</v>
      </c>
    </row>
    <row r="38" spans="1:35" x14ac:dyDescent="0.35">
      <c r="A38" s="19">
        <v>34</v>
      </c>
    </row>
    <row r="39" spans="1:35" s="2" customFormat="1" ht="22" x14ac:dyDescent="0.35">
      <c r="A39" s="19">
        <v>35</v>
      </c>
      <c r="B39" s="14" t="s">
        <v>65</v>
      </c>
      <c r="C39" s="3" t="s">
        <v>1</v>
      </c>
      <c r="D39" s="3" t="s">
        <v>40</v>
      </c>
      <c r="E39" s="3" t="s">
        <v>3</v>
      </c>
      <c r="F39" s="3" t="s">
        <v>4</v>
      </c>
      <c r="G39" s="3" t="s">
        <v>5</v>
      </c>
      <c r="H39" s="3" t="s">
        <v>6</v>
      </c>
      <c r="I39" s="3" t="s">
        <v>7</v>
      </c>
      <c r="J39" s="3" t="s">
        <v>8</v>
      </c>
      <c r="K39" s="3" t="s">
        <v>9</v>
      </c>
      <c r="L39" s="3" t="s">
        <v>10</v>
      </c>
      <c r="M39" s="3" t="s">
        <v>11</v>
      </c>
      <c r="N39" s="3" t="s">
        <v>12</v>
      </c>
      <c r="O39" s="3" t="s">
        <v>41</v>
      </c>
      <c r="P39" s="3" t="s">
        <v>14</v>
      </c>
      <c r="Q39" s="3" t="s">
        <v>15</v>
      </c>
      <c r="R39" s="3" t="s">
        <v>16</v>
      </c>
      <c r="S39" s="3" t="s">
        <v>17</v>
      </c>
      <c r="T39" s="3" t="s">
        <v>18</v>
      </c>
      <c r="U39" s="3" t="s">
        <v>19</v>
      </c>
      <c r="V39" s="3" t="s">
        <v>20</v>
      </c>
      <c r="W39" s="3" t="s">
        <v>21</v>
      </c>
      <c r="X39" s="3" t="s">
        <v>22</v>
      </c>
      <c r="Y39" s="3" t="s">
        <v>58</v>
      </c>
      <c r="Z39" s="3" t="s">
        <v>24</v>
      </c>
      <c r="AA39" s="3" t="s">
        <v>25</v>
      </c>
      <c r="AB39" s="3" t="s">
        <v>26</v>
      </c>
      <c r="AC39" s="3" t="s">
        <v>27</v>
      </c>
      <c r="AD39" s="3" t="s">
        <v>28</v>
      </c>
      <c r="AE39" s="3" t="s">
        <v>29</v>
      </c>
      <c r="AF39" s="3" t="s">
        <v>30</v>
      </c>
      <c r="AG39" s="3" t="s">
        <v>31</v>
      </c>
      <c r="AH39" s="3" t="s">
        <v>42</v>
      </c>
      <c r="AI39" s="4"/>
    </row>
    <row r="40" spans="1:35" s="7" customFormat="1" x14ac:dyDescent="0.35">
      <c r="A40" s="19">
        <v>36</v>
      </c>
      <c r="B40" s="13">
        <v>2025</v>
      </c>
      <c r="C40" s="8">
        <v>340</v>
      </c>
      <c r="D40" s="8">
        <v>400</v>
      </c>
      <c r="E40" s="8">
        <v>400</v>
      </c>
      <c r="F40" s="8">
        <v>280</v>
      </c>
      <c r="G40" s="8">
        <v>270</v>
      </c>
      <c r="H40" s="8">
        <v>300</v>
      </c>
      <c r="I40" s="8">
        <v>350</v>
      </c>
      <c r="J40" s="8">
        <v>280</v>
      </c>
      <c r="K40" s="8">
        <v>385</v>
      </c>
      <c r="L40" s="8">
        <v>280</v>
      </c>
      <c r="M40" s="8">
        <v>310</v>
      </c>
      <c r="N40" s="8">
        <v>300</v>
      </c>
      <c r="O40" s="8">
        <v>345</v>
      </c>
      <c r="P40" s="8">
        <v>338</v>
      </c>
      <c r="Q40" s="8">
        <v>388</v>
      </c>
      <c r="R40" s="8">
        <v>330</v>
      </c>
      <c r="S40" s="8">
        <v>325</v>
      </c>
      <c r="T40" s="8">
        <v>510</v>
      </c>
      <c r="U40" s="8">
        <v>260</v>
      </c>
      <c r="V40" s="8">
        <v>360</v>
      </c>
      <c r="W40" s="8">
        <v>350</v>
      </c>
      <c r="X40" s="8">
        <v>350</v>
      </c>
      <c r="Y40" s="8">
        <v>290</v>
      </c>
      <c r="Z40" s="8">
        <v>310</v>
      </c>
      <c r="AA40" s="8">
        <v>450</v>
      </c>
      <c r="AB40" s="8">
        <v>450</v>
      </c>
      <c r="AC40" s="8">
        <v>370</v>
      </c>
      <c r="AD40" s="8">
        <v>290</v>
      </c>
      <c r="AE40" s="8">
        <v>265</v>
      </c>
      <c r="AF40" s="8">
        <v>480</v>
      </c>
      <c r="AG40" s="8">
        <v>318</v>
      </c>
      <c r="AH40" s="8">
        <v>380</v>
      </c>
    </row>
    <row r="41" spans="1:35" x14ac:dyDescent="0.35">
      <c r="A41" s="19">
        <v>37</v>
      </c>
      <c r="B41" s="13" t="s">
        <v>119</v>
      </c>
      <c r="C41" s="1">
        <v>-2.4199843871974909</v>
      </c>
      <c r="D41" s="1">
        <v>-4.0698371585485695</v>
      </c>
      <c r="E41" s="1">
        <v>-1.6715830875122801</v>
      </c>
      <c r="F41" s="1">
        <v>-1.3191514856754158</v>
      </c>
      <c r="G41" s="1">
        <v>0.18367006177993156</v>
      </c>
      <c r="H41" s="1">
        <v>-4.9997500124948279E-3</v>
      </c>
      <c r="I41" s="1">
        <v>1.2204291746197085</v>
      </c>
      <c r="J41" s="1">
        <v>0.11620631089659267</v>
      </c>
      <c r="K41" s="1">
        <v>-0.3777881281374475</v>
      </c>
      <c r="L41" s="1">
        <v>-1.6715830875122877</v>
      </c>
      <c r="M41" s="1">
        <v>-1.6715830875122855</v>
      </c>
      <c r="N41" s="1">
        <v>-1.6715830875122801</v>
      </c>
      <c r="O41" s="1">
        <v>-0.22557695644628747</v>
      </c>
      <c r="P41" s="1">
        <v>3.8593903638151614</v>
      </c>
      <c r="Q41" s="1">
        <v>0.9296977831884452</v>
      </c>
      <c r="R41" s="1">
        <v>-1.0720195697532093</v>
      </c>
      <c r="S41" s="1">
        <v>-0.13520157325465246</v>
      </c>
      <c r="T41" s="1">
        <v>-2.6262279119053749</v>
      </c>
      <c r="U41" s="1">
        <v>2.2615535889872285</v>
      </c>
      <c r="V41" s="1">
        <v>-1.671583087512277</v>
      </c>
      <c r="W41" s="1">
        <v>-1.6715830875122877</v>
      </c>
      <c r="X41" s="1">
        <v>-1.6715830875122877</v>
      </c>
      <c r="Y41" s="1">
        <v>-1.6715830875122744</v>
      </c>
      <c r="Z41" s="1">
        <v>-7.6308810822085045</v>
      </c>
      <c r="AA41" s="1">
        <v>-1.6715830875122861</v>
      </c>
      <c r="AB41" s="1">
        <v>-1.6715830875122861</v>
      </c>
      <c r="AC41" s="1">
        <v>3.9471835932012955</v>
      </c>
      <c r="AD41" s="1">
        <v>-4.9491969845952042</v>
      </c>
      <c r="AE41" s="1">
        <v>-1.6715830875122895</v>
      </c>
      <c r="AF41" s="1">
        <v>-4.6512320848603972</v>
      </c>
      <c r="AG41" s="1">
        <v>4.228121927236983</v>
      </c>
      <c r="AH41" s="1">
        <v>3.7911067409592629</v>
      </c>
    </row>
    <row r="42" spans="1:35" x14ac:dyDescent="0.35">
      <c r="A42" s="19">
        <v>38</v>
      </c>
      <c r="B42" s="10" t="s">
        <v>59</v>
      </c>
      <c r="C42">
        <f>RANK(C40,$C$40:$AG$40)</f>
        <v>15</v>
      </c>
      <c r="D42">
        <f t="shared" ref="D42:AG42" si="3">RANK(D40,$C$40:$AG$40)</f>
        <v>5</v>
      </c>
      <c r="E42">
        <f t="shared" si="3"/>
        <v>5</v>
      </c>
      <c r="F42">
        <f t="shared" si="3"/>
        <v>26</v>
      </c>
      <c r="G42">
        <f t="shared" si="3"/>
        <v>29</v>
      </c>
      <c r="H42">
        <f t="shared" si="3"/>
        <v>22</v>
      </c>
      <c r="I42">
        <f t="shared" si="3"/>
        <v>11</v>
      </c>
      <c r="J42">
        <f t="shared" si="3"/>
        <v>26</v>
      </c>
      <c r="K42">
        <f t="shared" si="3"/>
        <v>8</v>
      </c>
      <c r="L42">
        <f t="shared" si="3"/>
        <v>26</v>
      </c>
      <c r="M42">
        <f t="shared" si="3"/>
        <v>20</v>
      </c>
      <c r="N42">
        <f t="shared" si="3"/>
        <v>22</v>
      </c>
      <c r="O42">
        <f t="shared" si="3"/>
        <v>14</v>
      </c>
      <c r="P42">
        <f t="shared" si="3"/>
        <v>16</v>
      </c>
      <c r="Q42">
        <f t="shared" si="3"/>
        <v>7</v>
      </c>
      <c r="R42">
        <f t="shared" si="3"/>
        <v>17</v>
      </c>
      <c r="S42">
        <f t="shared" si="3"/>
        <v>18</v>
      </c>
      <c r="T42">
        <f t="shared" si="3"/>
        <v>1</v>
      </c>
      <c r="U42">
        <f t="shared" si="3"/>
        <v>31</v>
      </c>
      <c r="V42">
        <f t="shared" si="3"/>
        <v>10</v>
      </c>
      <c r="W42">
        <f t="shared" si="3"/>
        <v>11</v>
      </c>
      <c r="X42">
        <f t="shared" si="3"/>
        <v>11</v>
      </c>
      <c r="Y42">
        <f t="shared" si="3"/>
        <v>24</v>
      </c>
      <c r="Z42">
        <f t="shared" si="3"/>
        <v>20</v>
      </c>
      <c r="AA42">
        <f t="shared" si="3"/>
        <v>3</v>
      </c>
      <c r="AB42">
        <f t="shared" si="3"/>
        <v>3</v>
      </c>
      <c r="AC42">
        <f t="shared" si="3"/>
        <v>9</v>
      </c>
      <c r="AD42">
        <f t="shared" si="3"/>
        <v>24</v>
      </c>
      <c r="AE42">
        <f t="shared" si="3"/>
        <v>30</v>
      </c>
      <c r="AF42">
        <f t="shared" si="3"/>
        <v>2</v>
      </c>
      <c r="AG42">
        <f t="shared" si="3"/>
        <v>19</v>
      </c>
    </row>
    <row r="43" spans="1:35" x14ac:dyDescent="0.35">
      <c r="A43" s="19">
        <v>39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</row>
    <row r="44" spans="1:35" s="2" customFormat="1" ht="21" x14ac:dyDescent="0.25">
      <c r="A44" s="19">
        <v>40</v>
      </c>
      <c r="B44" s="14" t="s">
        <v>121</v>
      </c>
      <c r="C44" s="3" t="s">
        <v>1</v>
      </c>
      <c r="D44" s="3" t="s">
        <v>40</v>
      </c>
      <c r="E44" s="3" t="s">
        <v>3</v>
      </c>
      <c r="F44" s="3" t="s">
        <v>4</v>
      </c>
      <c r="G44" s="3" t="s">
        <v>5</v>
      </c>
      <c r="H44" s="3" t="s">
        <v>6</v>
      </c>
      <c r="I44" s="3" t="s">
        <v>7</v>
      </c>
      <c r="J44" s="3" t="s">
        <v>8</v>
      </c>
      <c r="K44" s="3" t="s">
        <v>9</v>
      </c>
      <c r="L44" s="3" t="s">
        <v>10</v>
      </c>
      <c r="M44" s="3" t="s">
        <v>11</v>
      </c>
      <c r="N44" s="3" t="s">
        <v>12</v>
      </c>
      <c r="O44" s="2" t="s">
        <v>41</v>
      </c>
      <c r="P44" s="2" t="s">
        <v>14</v>
      </c>
      <c r="Q44" s="2" t="s">
        <v>15</v>
      </c>
      <c r="R44" s="2" t="s">
        <v>16</v>
      </c>
      <c r="S44" s="2" t="s">
        <v>17</v>
      </c>
      <c r="T44" s="2" t="s">
        <v>18</v>
      </c>
      <c r="U44" s="2" t="s">
        <v>19</v>
      </c>
      <c r="V44" s="2" t="s">
        <v>20</v>
      </c>
      <c r="W44" s="2" t="s">
        <v>21</v>
      </c>
      <c r="X44" s="2" t="s">
        <v>22</v>
      </c>
      <c r="Y44" s="2" t="s">
        <v>66</v>
      </c>
      <c r="Z44" s="2" t="s">
        <v>24</v>
      </c>
      <c r="AA44" s="2" t="s">
        <v>25</v>
      </c>
      <c r="AB44" s="2" t="s">
        <v>26</v>
      </c>
      <c r="AC44" s="2" t="s">
        <v>27</v>
      </c>
      <c r="AD44" s="2" t="s">
        <v>28</v>
      </c>
      <c r="AE44" s="2" t="s">
        <v>29</v>
      </c>
      <c r="AF44" s="2" t="s">
        <v>30</v>
      </c>
      <c r="AG44" s="2" t="s">
        <v>31</v>
      </c>
      <c r="AH44" s="2" t="s">
        <v>67</v>
      </c>
    </row>
    <row r="45" spans="1:35" x14ac:dyDescent="0.35">
      <c r="A45" s="19">
        <v>41</v>
      </c>
      <c r="B45" s="15" t="s">
        <v>68</v>
      </c>
      <c r="C45" s="15">
        <v>8.6999999999999993</v>
      </c>
      <c r="D45" s="15">
        <v>1.2</v>
      </c>
      <c r="E45" s="15">
        <v>1.7000000000000002</v>
      </c>
      <c r="F45" s="15">
        <v>48.8</v>
      </c>
      <c r="G45" s="15">
        <v>55.600000000000009</v>
      </c>
      <c r="H45" s="15">
        <v>43.8</v>
      </c>
      <c r="I45" s="15">
        <v>11.899999999999999</v>
      </c>
      <c r="J45" s="15">
        <v>49.5</v>
      </c>
      <c r="K45" s="15">
        <v>0.89999999999999991</v>
      </c>
      <c r="L45" s="15">
        <v>54.400000000000006</v>
      </c>
      <c r="M45" s="15">
        <v>18.5</v>
      </c>
      <c r="N45" s="15">
        <v>35.9</v>
      </c>
      <c r="O45" s="15">
        <v>13.600000000000001</v>
      </c>
      <c r="P45" s="15">
        <v>15</v>
      </c>
      <c r="Q45" s="15">
        <v>3.2</v>
      </c>
      <c r="R45" s="15">
        <v>29.9</v>
      </c>
      <c r="S45" s="15">
        <v>15</v>
      </c>
      <c r="T45" s="15">
        <v>1.0999999999999999</v>
      </c>
      <c r="U45" s="15">
        <v>71.099999999999994</v>
      </c>
      <c r="V45" s="15">
        <v>84.6</v>
      </c>
      <c r="W45" s="15">
        <v>7.9</v>
      </c>
      <c r="X45" s="15">
        <v>75.900000000000006</v>
      </c>
      <c r="Y45" s="15">
        <v>52.5</v>
      </c>
      <c r="Z45" s="15">
        <v>6.5</v>
      </c>
      <c r="AA45" s="15">
        <v>0.8</v>
      </c>
      <c r="AB45" s="15">
        <v>0.5</v>
      </c>
      <c r="AC45" s="15">
        <v>4.3</v>
      </c>
      <c r="AD45" s="15">
        <v>28.999999999999996</v>
      </c>
      <c r="AE45" s="15">
        <v>46.1</v>
      </c>
      <c r="AF45" s="15">
        <v>1.6</v>
      </c>
      <c r="AG45" s="15">
        <v>33.800000000000004</v>
      </c>
      <c r="AH45" s="15">
        <v>16.7</v>
      </c>
    </row>
    <row r="46" spans="1:35" x14ac:dyDescent="0.35">
      <c r="A46" s="19">
        <v>42</v>
      </c>
      <c r="B46" s="15" t="s">
        <v>69</v>
      </c>
      <c r="C46" s="15">
        <v>12.9</v>
      </c>
      <c r="D46" s="15">
        <v>1.7000000000000002</v>
      </c>
      <c r="E46" s="15">
        <v>1.7000000000000002</v>
      </c>
      <c r="F46" s="15">
        <v>63.2</v>
      </c>
      <c r="G46" s="15">
        <v>76.599999999999994</v>
      </c>
      <c r="H46" s="15">
        <v>62.1</v>
      </c>
      <c r="I46" s="15">
        <v>19.2</v>
      </c>
      <c r="J46" s="15">
        <v>67.5</v>
      </c>
      <c r="K46" s="15">
        <v>3.3000000000000003</v>
      </c>
      <c r="L46" s="15">
        <v>71.5</v>
      </c>
      <c r="M46" s="15">
        <v>30.4</v>
      </c>
      <c r="N46" s="15">
        <v>54.400000000000006</v>
      </c>
      <c r="O46" s="15">
        <v>19.2</v>
      </c>
      <c r="P46" s="15">
        <v>29.5</v>
      </c>
      <c r="Q46" s="15">
        <v>6.3</v>
      </c>
      <c r="R46" s="15">
        <v>44.800000000000004</v>
      </c>
      <c r="S46" s="15">
        <v>23.799999999999997</v>
      </c>
      <c r="T46" s="15">
        <v>0.70000000000000007</v>
      </c>
      <c r="U46" s="15">
        <v>72.2</v>
      </c>
      <c r="V46" s="15">
        <v>92.300000000000011</v>
      </c>
      <c r="W46" s="15">
        <v>11.700000000000001</v>
      </c>
      <c r="X46" s="15">
        <v>91</v>
      </c>
      <c r="Y46" s="15">
        <v>61.6</v>
      </c>
      <c r="Z46" s="15">
        <v>4.1000000000000005</v>
      </c>
      <c r="AA46" s="15">
        <v>1.2</v>
      </c>
      <c r="AB46" s="15">
        <v>0.5</v>
      </c>
      <c r="AC46" s="15">
        <v>7.7</v>
      </c>
      <c r="AD46" s="15">
        <v>43</v>
      </c>
      <c r="AE46" s="15">
        <v>62.3</v>
      </c>
      <c r="AF46" s="15">
        <v>2</v>
      </c>
      <c r="AG46" s="15">
        <v>50.9</v>
      </c>
      <c r="AH46" s="15">
        <v>23.200000000000003</v>
      </c>
    </row>
    <row r="47" spans="1:35" x14ac:dyDescent="0.35">
      <c r="A47" s="19">
        <v>43</v>
      </c>
      <c r="B47" s="15" t="s">
        <v>70</v>
      </c>
      <c r="C47" s="15">
        <v>17.5</v>
      </c>
      <c r="D47" s="15">
        <v>3.5999999999999996</v>
      </c>
      <c r="E47" s="15">
        <v>2.4</v>
      </c>
      <c r="F47" s="15">
        <v>74.7</v>
      </c>
      <c r="G47" s="15">
        <v>80.600000000000009</v>
      </c>
      <c r="H47" s="15">
        <v>74.400000000000006</v>
      </c>
      <c r="I47" s="15">
        <v>24.8</v>
      </c>
      <c r="J47" s="15">
        <v>76</v>
      </c>
      <c r="K47" s="15">
        <v>3.8</v>
      </c>
      <c r="L47" s="15">
        <v>81.8</v>
      </c>
      <c r="M47" s="15">
        <v>33.300000000000004</v>
      </c>
      <c r="N47" s="15">
        <v>66.7</v>
      </c>
      <c r="O47" s="15">
        <v>27.700000000000003</v>
      </c>
      <c r="P47" s="15">
        <v>50.9</v>
      </c>
      <c r="Q47" s="15">
        <v>13.700000000000001</v>
      </c>
      <c r="R47" s="15">
        <v>43.4</v>
      </c>
      <c r="S47" s="15">
        <v>43.3</v>
      </c>
      <c r="T47" s="15">
        <v>1</v>
      </c>
      <c r="U47" s="15">
        <v>83.399999999999991</v>
      </c>
      <c r="V47" s="15">
        <v>98</v>
      </c>
      <c r="W47" s="15">
        <v>28.1</v>
      </c>
      <c r="X47" s="15">
        <v>89.3</v>
      </c>
      <c r="Y47" s="15">
        <v>67.7</v>
      </c>
      <c r="Z47" s="15">
        <v>13.3</v>
      </c>
      <c r="AA47" s="15">
        <v>1.3</v>
      </c>
      <c r="AB47" s="15">
        <v>0.89999999999999991</v>
      </c>
      <c r="AC47" s="15">
        <v>15.7</v>
      </c>
      <c r="AD47" s="15">
        <v>58.599999999999994</v>
      </c>
      <c r="AE47" s="15">
        <v>76</v>
      </c>
      <c r="AF47" s="15">
        <v>1.4000000000000001</v>
      </c>
      <c r="AG47" s="15">
        <v>58.4</v>
      </c>
      <c r="AH47" s="15">
        <v>29.7</v>
      </c>
    </row>
    <row r="48" spans="1:35" x14ac:dyDescent="0.35">
      <c r="A48" s="19">
        <v>44</v>
      </c>
      <c r="B48" s="15" t="s">
        <v>71</v>
      </c>
      <c r="C48" s="15">
        <v>18.600000000000001</v>
      </c>
      <c r="D48" s="15">
        <v>4.5999999999999996</v>
      </c>
      <c r="E48" s="15">
        <v>2.1999999999999997</v>
      </c>
      <c r="F48" s="15">
        <v>73.599999999999994</v>
      </c>
      <c r="G48" s="15">
        <v>81.100000000000009</v>
      </c>
      <c r="H48" s="15">
        <v>77</v>
      </c>
      <c r="I48" s="15">
        <v>27.800000000000004</v>
      </c>
      <c r="J48" s="15">
        <v>75.7</v>
      </c>
      <c r="K48" s="15">
        <v>3.9</v>
      </c>
      <c r="L48" s="15">
        <v>81.699999999999989</v>
      </c>
      <c r="M48" s="15">
        <v>34.599999999999994</v>
      </c>
      <c r="N48" s="15">
        <v>69.599999999999994</v>
      </c>
      <c r="O48" s="15">
        <v>25.1</v>
      </c>
      <c r="P48" s="15">
        <v>43.6</v>
      </c>
      <c r="Q48" s="15">
        <v>13</v>
      </c>
      <c r="R48" s="15">
        <v>36.299999999999997</v>
      </c>
      <c r="S48" s="15">
        <v>42.4</v>
      </c>
      <c r="T48" s="15">
        <v>1.2</v>
      </c>
      <c r="U48" s="15">
        <v>74.5</v>
      </c>
      <c r="V48" s="15">
        <v>97.899999999999991</v>
      </c>
      <c r="W48" s="15">
        <v>24.099999999999998</v>
      </c>
      <c r="X48" s="15">
        <v>86.8</v>
      </c>
      <c r="Y48" s="15">
        <v>68.400000000000006</v>
      </c>
      <c r="Z48" s="15">
        <v>10.199999999999999</v>
      </c>
      <c r="AA48" s="15">
        <v>1.3</v>
      </c>
      <c r="AB48" s="15">
        <v>1.5</v>
      </c>
      <c r="AC48" s="15">
        <v>18.2</v>
      </c>
      <c r="AD48" s="15">
        <v>60.6</v>
      </c>
      <c r="AE48" s="15">
        <v>75.900000000000006</v>
      </c>
      <c r="AF48" s="15">
        <v>1.7000000000000002</v>
      </c>
      <c r="AG48" s="15">
        <v>56.999999999999993</v>
      </c>
      <c r="AH48" s="15">
        <v>29.799999999999997</v>
      </c>
    </row>
    <row r="49" spans="1:34" x14ac:dyDescent="0.35">
      <c r="A49" s="19">
        <v>45</v>
      </c>
      <c r="B49" s="15" t="s">
        <v>72</v>
      </c>
      <c r="C49" s="15">
        <v>18.3</v>
      </c>
      <c r="D49" s="15">
        <v>3.2</v>
      </c>
      <c r="E49" s="15">
        <v>2.1999999999999997</v>
      </c>
      <c r="F49" s="15">
        <v>76</v>
      </c>
      <c r="G49" s="15">
        <v>82.199999999999989</v>
      </c>
      <c r="H49" s="15">
        <v>76.900000000000006</v>
      </c>
      <c r="I49" s="15">
        <v>25.5</v>
      </c>
      <c r="J49" s="15">
        <v>72.399999999999991</v>
      </c>
      <c r="K49" s="15">
        <v>3.3000000000000003</v>
      </c>
      <c r="L49" s="15">
        <v>81.599999999999994</v>
      </c>
      <c r="M49" s="15">
        <v>43.6</v>
      </c>
      <c r="N49" s="15">
        <v>71.2</v>
      </c>
      <c r="O49" s="15">
        <v>27.700000000000003</v>
      </c>
      <c r="P49" s="15">
        <v>44.1</v>
      </c>
      <c r="Q49" s="15">
        <v>13.4</v>
      </c>
      <c r="R49" s="15">
        <v>35.199999999999996</v>
      </c>
      <c r="S49" s="15">
        <v>45.6</v>
      </c>
      <c r="T49" s="15">
        <v>0.6</v>
      </c>
      <c r="U49" s="15">
        <v>84.3</v>
      </c>
      <c r="V49" s="15">
        <v>87.9</v>
      </c>
      <c r="W49" s="15">
        <v>20.7</v>
      </c>
      <c r="X49" s="15">
        <v>91.5</v>
      </c>
      <c r="Y49" s="15">
        <v>69.699999999999989</v>
      </c>
      <c r="Z49" s="15">
        <v>15.4</v>
      </c>
      <c r="AA49" s="15">
        <v>0.8</v>
      </c>
      <c r="AB49" s="15">
        <v>1.0999999999999999</v>
      </c>
      <c r="AC49" s="15">
        <v>16.5</v>
      </c>
      <c r="AD49" s="15">
        <v>60.699999999999996</v>
      </c>
      <c r="AE49" s="15">
        <v>75.5</v>
      </c>
      <c r="AF49" s="15">
        <v>1.2</v>
      </c>
      <c r="AG49" s="15">
        <v>56.899999999999991</v>
      </c>
      <c r="AH49" s="15">
        <v>30.099999999999998</v>
      </c>
    </row>
    <row r="50" spans="1:34" x14ac:dyDescent="0.35">
      <c r="A50" s="19">
        <v>46</v>
      </c>
      <c r="B50" s="15" t="s">
        <v>73</v>
      </c>
      <c r="C50" s="15">
        <v>22.7</v>
      </c>
      <c r="D50" s="15">
        <v>3.1</v>
      </c>
      <c r="E50" s="15">
        <v>1.7000000000000002</v>
      </c>
      <c r="F50" s="15">
        <v>74.5</v>
      </c>
      <c r="G50" s="15">
        <v>75.400000000000006</v>
      </c>
      <c r="H50" s="15">
        <v>71.7</v>
      </c>
      <c r="I50" s="15">
        <v>22.400000000000002</v>
      </c>
      <c r="J50" s="15">
        <v>69.3</v>
      </c>
      <c r="K50" s="15">
        <v>3.4000000000000004</v>
      </c>
      <c r="L50" s="15">
        <v>77.2</v>
      </c>
      <c r="M50" s="15">
        <v>38.700000000000003</v>
      </c>
      <c r="N50" s="15">
        <v>71.8</v>
      </c>
      <c r="O50" s="15">
        <v>22.2</v>
      </c>
      <c r="P50" s="15">
        <v>42.699999999999996</v>
      </c>
      <c r="Q50" s="15">
        <v>11.200000000000001</v>
      </c>
      <c r="R50" s="15">
        <v>37.1</v>
      </c>
      <c r="S50" s="15">
        <v>35.699999999999996</v>
      </c>
      <c r="T50" s="15">
        <v>1</v>
      </c>
      <c r="U50" s="15">
        <v>78.100000000000009</v>
      </c>
      <c r="V50" s="15">
        <v>87.5</v>
      </c>
      <c r="W50" s="15">
        <v>20.100000000000001</v>
      </c>
      <c r="X50" s="15">
        <v>85.6</v>
      </c>
      <c r="Y50" s="15">
        <v>63.3</v>
      </c>
      <c r="Z50" s="15">
        <v>11.600000000000001</v>
      </c>
      <c r="AA50" s="15">
        <v>1.0999999999999999</v>
      </c>
      <c r="AB50" s="15">
        <v>0.8</v>
      </c>
      <c r="AC50" s="15">
        <v>14.7</v>
      </c>
      <c r="AD50" s="15">
        <v>57.199999999999996</v>
      </c>
      <c r="AE50" s="15">
        <v>64.2</v>
      </c>
      <c r="AF50" s="15">
        <v>1.2</v>
      </c>
      <c r="AG50" s="15">
        <v>53.300000000000004</v>
      </c>
      <c r="AH50" s="15">
        <v>28.599999999999998</v>
      </c>
    </row>
    <row r="51" spans="1:34" x14ac:dyDescent="0.35">
      <c r="A51" s="19">
        <v>47</v>
      </c>
      <c r="B51" s="15" t="s">
        <v>74</v>
      </c>
      <c r="C51" s="15">
        <v>20.100000000000001</v>
      </c>
      <c r="D51" s="15">
        <v>3.5000000000000004</v>
      </c>
      <c r="E51" s="15">
        <v>2.7</v>
      </c>
      <c r="F51" s="15">
        <v>77.3</v>
      </c>
      <c r="G51" s="15">
        <v>78.3</v>
      </c>
      <c r="H51" s="15">
        <v>75.8</v>
      </c>
      <c r="I51" s="15">
        <v>25.5</v>
      </c>
      <c r="J51" s="15">
        <v>70.7</v>
      </c>
      <c r="K51" s="15">
        <v>3.5999999999999996</v>
      </c>
      <c r="L51" s="15">
        <v>74.8</v>
      </c>
      <c r="M51" s="15">
        <v>36.6</v>
      </c>
      <c r="N51" s="15">
        <v>74.599999999999994</v>
      </c>
      <c r="O51" s="15">
        <v>24.2</v>
      </c>
      <c r="P51" s="15">
        <v>41.8</v>
      </c>
      <c r="Q51" s="15">
        <v>13.3</v>
      </c>
      <c r="R51" s="15">
        <v>31.1</v>
      </c>
      <c r="S51" s="15">
        <v>39.700000000000003</v>
      </c>
      <c r="T51" s="15">
        <v>1</v>
      </c>
      <c r="U51" s="15">
        <v>83.5</v>
      </c>
      <c r="V51" s="15">
        <v>87.6</v>
      </c>
      <c r="W51" s="15">
        <v>21.4</v>
      </c>
      <c r="X51" s="15">
        <v>94.699999999999989</v>
      </c>
      <c r="Y51" s="15">
        <v>65.8</v>
      </c>
      <c r="Z51" s="15">
        <v>13.600000000000001</v>
      </c>
      <c r="AA51" s="15">
        <v>1.3</v>
      </c>
      <c r="AB51" s="15">
        <v>1.6</v>
      </c>
      <c r="AC51" s="15">
        <v>12.1</v>
      </c>
      <c r="AD51" s="15">
        <v>62.4</v>
      </c>
      <c r="AE51" s="15">
        <v>75.599999999999994</v>
      </c>
      <c r="AF51" s="15">
        <v>1.7000000000000002</v>
      </c>
      <c r="AG51" s="15">
        <v>61</v>
      </c>
      <c r="AH51" s="15">
        <v>30.099999999999998</v>
      </c>
    </row>
    <row r="52" spans="1:34" x14ac:dyDescent="0.35">
      <c r="A52" s="19">
        <v>48</v>
      </c>
      <c r="B52" s="15" t="s">
        <v>75</v>
      </c>
      <c r="C52" s="15">
        <v>13.5</v>
      </c>
      <c r="D52" s="15">
        <v>1.4000000000000001</v>
      </c>
      <c r="E52" s="15">
        <v>2</v>
      </c>
      <c r="F52" s="15">
        <v>69.5</v>
      </c>
      <c r="G52" s="15">
        <v>74.7</v>
      </c>
      <c r="H52" s="15">
        <v>68</v>
      </c>
      <c r="I52" s="15">
        <v>16.7</v>
      </c>
      <c r="J52" s="15">
        <v>62.9</v>
      </c>
      <c r="K52" s="15">
        <v>2.1</v>
      </c>
      <c r="L52" s="15">
        <v>61.8</v>
      </c>
      <c r="M52" s="15">
        <v>30.3</v>
      </c>
      <c r="N52" s="15">
        <v>68.300000000000011</v>
      </c>
      <c r="O52" s="15">
        <v>14.7</v>
      </c>
      <c r="P52" s="15">
        <v>32.5</v>
      </c>
      <c r="Q52" s="15">
        <v>8</v>
      </c>
      <c r="R52" s="15">
        <v>19.900000000000002</v>
      </c>
      <c r="S52" s="15">
        <v>29.799999999999997</v>
      </c>
      <c r="T52" s="15">
        <v>1</v>
      </c>
      <c r="U52" s="15">
        <v>75.3</v>
      </c>
      <c r="V52" s="15">
        <v>90</v>
      </c>
      <c r="W52" s="15">
        <v>10.199999999999999</v>
      </c>
      <c r="X52" s="15">
        <v>82.1</v>
      </c>
      <c r="Y52" s="15">
        <v>61.3</v>
      </c>
      <c r="Z52" s="15">
        <v>11.3</v>
      </c>
      <c r="AA52" s="15">
        <v>0.8</v>
      </c>
      <c r="AB52" s="15">
        <v>0.89999999999999991</v>
      </c>
      <c r="AC52" s="15">
        <v>8.4</v>
      </c>
      <c r="AD52" s="15">
        <v>54.900000000000006</v>
      </c>
      <c r="AE52" s="15">
        <v>74.7</v>
      </c>
      <c r="AF52" s="15">
        <v>1.5</v>
      </c>
      <c r="AG52" s="15">
        <v>46.9</v>
      </c>
      <c r="AH52" s="15">
        <v>25.5</v>
      </c>
    </row>
    <row r="53" spans="1:34" x14ac:dyDescent="0.35">
      <c r="A53" s="19">
        <v>49</v>
      </c>
      <c r="B53" s="15" t="s">
        <v>76</v>
      </c>
      <c r="C53" s="15">
        <v>6.9</v>
      </c>
      <c r="D53" s="15">
        <v>0.70000000000000007</v>
      </c>
      <c r="E53" s="15">
        <v>1.7000000000000002</v>
      </c>
      <c r="F53" s="15">
        <v>47.4</v>
      </c>
      <c r="G53" s="15">
        <v>51.4</v>
      </c>
      <c r="H53" s="15">
        <v>42.4</v>
      </c>
      <c r="I53" s="15">
        <v>5.7</v>
      </c>
      <c r="J53" s="15">
        <v>43.7</v>
      </c>
      <c r="K53" s="15">
        <v>0.89999999999999991</v>
      </c>
      <c r="L53" s="15">
        <v>32.9</v>
      </c>
      <c r="M53" s="15">
        <v>14.2</v>
      </c>
      <c r="N53" s="15">
        <v>32.5</v>
      </c>
      <c r="O53" s="15">
        <v>5.6000000000000005</v>
      </c>
      <c r="P53" s="15">
        <v>11.3</v>
      </c>
      <c r="Q53" s="15">
        <v>3.5000000000000004</v>
      </c>
      <c r="R53" s="15">
        <v>9.1</v>
      </c>
      <c r="S53" s="15">
        <v>9.4</v>
      </c>
      <c r="T53" s="15">
        <v>0.70000000000000007</v>
      </c>
      <c r="U53" s="15">
        <v>56.3</v>
      </c>
      <c r="V53" s="15">
        <v>88.6</v>
      </c>
      <c r="W53" s="15">
        <v>6.2</v>
      </c>
      <c r="X53" s="15">
        <v>67.7</v>
      </c>
      <c r="Y53" s="15">
        <v>43.4</v>
      </c>
      <c r="Z53" s="15">
        <v>6.7</v>
      </c>
      <c r="AA53" s="15">
        <v>0.70000000000000007</v>
      </c>
      <c r="AB53" s="15">
        <v>0.89999999999999991</v>
      </c>
      <c r="AC53" s="15">
        <v>3.9</v>
      </c>
      <c r="AD53" s="15">
        <v>21.9</v>
      </c>
      <c r="AE53" s="15">
        <v>50.2</v>
      </c>
      <c r="AF53" s="15">
        <v>0.8</v>
      </c>
      <c r="AG53" s="15">
        <v>26.5</v>
      </c>
      <c r="AH53" s="15">
        <v>15.1</v>
      </c>
    </row>
    <row r="54" spans="1:34" x14ac:dyDescent="0.35">
      <c r="A54" s="19">
        <v>50</v>
      </c>
      <c r="B54" s="15" t="s">
        <v>77</v>
      </c>
      <c r="C54" s="15">
        <v>4.8</v>
      </c>
      <c r="D54" s="15">
        <v>1</v>
      </c>
      <c r="E54" s="15">
        <v>0.3</v>
      </c>
      <c r="F54" s="15">
        <v>36.700000000000003</v>
      </c>
      <c r="G54" s="15">
        <v>53.300000000000004</v>
      </c>
      <c r="H54" s="15">
        <v>31.900000000000002</v>
      </c>
      <c r="I54" s="15">
        <v>5.0999999999999996</v>
      </c>
      <c r="J54" s="15">
        <v>34.300000000000004</v>
      </c>
      <c r="K54" s="15">
        <v>1.3</v>
      </c>
      <c r="L54" s="15">
        <v>20.3</v>
      </c>
      <c r="M54" s="15">
        <v>10</v>
      </c>
      <c r="N54" s="15">
        <v>25.7</v>
      </c>
      <c r="O54" s="15">
        <v>3.2</v>
      </c>
      <c r="P54" s="15">
        <v>13.100000000000001</v>
      </c>
      <c r="Q54" s="15">
        <v>2.4</v>
      </c>
      <c r="R54" s="15">
        <v>6</v>
      </c>
      <c r="S54" s="15">
        <v>6</v>
      </c>
      <c r="T54" s="15">
        <v>0.5</v>
      </c>
      <c r="U54" s="15">
        <v>55.400000000000006</v>
      </c>
      <c r="V54" s="15">
        <v>91.2</v>
      </c>
      <c r="W54" s="15">
        <v>2.7</v>
      </c>
      <c r="X54" s="15">
        <v>74.5</v>
      </c>
      <c r="Y54" s="15">
        <v>34.799999999999997</v>
      </c>
      <c r="Z54" s="15">
        <v>1.9</v>
      </c>
      <c r="AA54" s="15">
        <v>0.5</v>
      </c>
      <c r="AB54" s="15">
        <v>0.5</v>
      </c>
      <c r="AC54" s="15">
        <v>2.7</v>
      </c>
      <c r="AD54" s="15">
        <v>12.4</v>
      </c>
      <c r="AE54" s="15">
        <v>53.2</v>
      </c>
      <c r="AF54" s="15">
        <v>0.5</v>
      </c>
      <c r="AG54" s="15">
        <v>18.8</v>
      </c>
      <c r="AH54" s="15">
        <v>12.9</v>
      </c>
    </row>
    <row r="55" spans="1:34" x14ac:dyDescent="0.35">
      <c r="A55" s="19">
        <v>51</v>
      </c>
      <c r="B55" s="15" t="s">
        <v>78</v>
      </c>
      <c r="C55" s="15">
        <v>2.9000000000000004</v>
      </c>
      <c r="D55" s="15">
        <v>0.3</v>
      </c>
      <c r="E55" s="15">
        <v>0.89999999999999991</v>
      </c>
      <c r="F55" s="15">
        <v>27.500000000000004</v>
      </c>
      <c r="G55" s="15">
        <v>35.099999999999994</v>
      </c>
      <c r="H55" s="15">
        <v>21.4</v>
      </c>
      <c r="I55" s="15">
        <v>3.6999999999999997</v>
      </c>
      <c r="J55" s="15">
        <v>21</v>
      </c>
      <c r="K55" s="15">
        <v>1.7000000000000002</v>
      </c>
      <c r="L55" s="15">
        <v>12.1</v>
      </c>
      <c r="M55" s="15">
        <v>9</v>
      </c>
      <c r="N55" s="15">
        <v>14.2</v>
      </c>
      <c r="O55" s="15">
        <v>2.9000000000000004</v>
      </c>
      <c r="P55" s="15">
        <v>5</v>
      </c>
      <c r="Q55" s="15">
        <v>1.3</v>
      </c>
      <c r="R55" s="15">
        <v>5.6000000000000005</v>
      </c>
      <c r="S55" s="15">
        <v>5.2</v>
      </c>
      <c r="T55" s="15">
        <v>1</v>
      </c>
      <c r="U55" s="15">
        <v>50.5</v>
      </c>
      <c r="V55" s="15">
        <v>85</v>
      </c>
      <c r="W55" s="15">
        <v>5.6000000000000005</v>
      </c>
      <c r="X55" s="15">
        <v>72.099999999999994</v>
      </c>
      <c r="Y55" s="15">
        <v>27.200000000000003</v>
      </c>
      <c r="Z55" s="15">
        <v>2.4</v>
      </c>
      <c r="AA55" s="15">
        <v>0.6</v>
      </c>
      <c r="AB55" s="15">
        <v>0.70000000000000007</v>
      </c>
      <c r="AC55" s="15">
        <v>2.2999999999999998</v>
      </c>
      <c r="AD55" s="15">
        <v>7.7</v>
      </c>
      <c r="AE55" s="15">
        <v>46.300000000000004</v>
      </c>
      <c r="AF55" s="15">
        <v>0.70000000000000007</v>
      </c>
      <c r="AG55" s="15">
        <v>11.5</v>
      </c>
      <c r="AH55" s="15">
        <v>9.9</v>
      </c>
    </row>
    <row r="56" spans="1:34" x14ac:dyDescent="0.35">
      <c r="A56" s="19">
        <v>52</v>
      </c>
      <c r="B56" s="15" t="s">
        <v>79</v>
      </c>
      <c r="C56" s="15">
        <v>2.4</v>
      </c>
      <c r="D56" s="15">
        <v>1.0999999999999999</v>
      </c>
      <c r="E56" s="15">
        <v>1.3</v>
      </c>
      <c r="F56" s="15">
        <v>29.099999999999998</v>
      </c>
      <c r="G56" s="15">
        <v>31.4</v>
      </c>
      <c r="H56" s="15">
        <v>16.900000000000002</v>
      </c>
      <c r="I56" s="15">
        <v>3.8</v>
      </c>
      <c r="J56" s="15">
        <v>16.8</v>
      </c>
      <c r="K56" s="15">
        <v>1.7999999999999998</v>
      </c>
      <c r="L56" s="15">
        <v>11.4</v>
      </c>
      <c r="M56" s="15">
        <v>9</v>
      </c>
      <c r="N56" s="15">
        <v>13.100000000000001</v>
      </c>
      <c r="O56" s="15">
        <v>3.5000000000000004</v>
      </c>
      <c r="P56" s="15">
        <v>5</v>
      </c>
      <c r="Q56" s="15">
        <v>2.9000000000000004</v>
      </c>
      <c r="R56" s="15">
        <v>5</v>
      </c>
      <c r="S56" s="15">
        <v>4.3999999999999995</v>
      </c>
      <c r="T56" s="15">
        <v>1.2</v>
      </c>
      <c r="U56" s="15">
        <v>53.5</v>
      </c>
      <c r="V56" s="15">
        <v>82.5</v>
      </c>
      <c r="W56" s="15">
        <v>4</v>
      </c>
      <c r="X56" s="15">
        <v>59.5</v>
      </c>
      <c r="Y56" s="15">
        <v>17.2</v>
      </c>
      <c r="Z56" s="15">
        <v>4.2</v>
      </c>
      <c r="AA56" s="15">
        <v>1.5</v>
      </c>
      <c r="AB56" s="15">
        <v>1.3</v>
      </c>
      <c r="AC56" s="15">
        <v>2.8000000000000003</v>
      </c>
      <c r="AD56" s="15">
        <v>6.6000000000000005</v>
      </c>
      <c r="AE56" s="15">
        <v>48.699999999999996</v>
      </c>
      <c r="AF56" s="15">
        <v>0.8</v>
      </c>
      <c r="AG56" s="15">
        <v>11.4</v>
      </c>
      <c r="AH56" s="15">
        <v>9.8000000000000007</v>
      </c>
    </row>
    <row r="57" spans="1:34" x14ac:dyDescent="0.35">
      <c r="A57" s="19">
        <v>53</v>
      </c>
      <c r="B57" s="15" t="s">
        <v>80</v>
      </c>
      <c r="C57" s="15">
        <v>3.4000000000000004</v>
      </c>
      <c r="D57" s="15">
        <v>0.70000000000000007</v>
      </c>
      <c r="E57" s="15">
        <v>0.70000000000000007</v>
      </c>
      <c r="F57" s="15">
        <v>26.700000000000003</v>
      </c>
      <c r="G57" s="15">
        <v>40.400000000000006</v>
      </c>
      <c r="H57" s="15">
        <v>16</v>
      </c>
      <c r="I57" s="15">
        <v>3.5999999999999996</v>
      </c>
      <c r="J57" s="15">
        <v>20.100000000000001</v>
      </c>
      <c r="K57" s="15">
        <v>0.8</v>
      </c>
      <c r="L57" s="15">
        <v>9.6</v>
      </c>
      <c r="M57" s="15">
        <v>7.6</v>
      </c>
      <c r="N57" s="15">
        <v>19</v>
      </c>
      <c r="O57" s="15">
        <v>2.1999999999999997</v>
      </c>
      <c r="P57" s="15">
        <v>5.7</v>
      </c>
      <c r="Q57" s="15">
        <v>1.4000000000000001</v>
      </c>
      <c r="R57" s="15">
        <v>5.8000000000000007</v>
      </c>
      <c r="S57" s="15">
        <v>4.9000000000000004</v>
      </c>
      <c r="T57" s="15">
        <v>0.70000000000000007</v>
      </c>
      <c r="U57" s="15">
        <v>61.199999999999996</v>
      </c>
      <c r="V57" s="15">
        <v>79.5</v>
      </c>
      <c r="W57" s="15">
        <v>3.3000000000000003</v>
      </c>
      <c r="X57" s="15">
        <v>56.999999999999993</v>
      </c>
      <c r="Y57" s="15">
        <v>17.299999999999997</v>
      </c>
      <c r="Z57" s="15">
        <v>24.7</v>
      </c>
      <c r="AA57" s="15">
        <v>0.4</v>
      </c>
      <c r="AB57" s="15">
        <v>0.5</v>
      </c>
      <c r="AC57" s="15">
        <v>2.5</v>
      </c>
      <c r="AD57" s="15">
        <v>14.299999999999999</v>
      </c>
      <c r="AE57" s="15">
        <v>54.800000000000004</v>
      </c>
      <c r="AF57" s="15">
        <v>0.6</v>
      </c>
      <c r="AG57" s="15">
        <v>10.8</v>
      </c>
      <c r="AH57" s="15">
        <v>10.6</v>
      </c>
    </row>
    <row r="58" spans="1:34" x14ac:dyDescent="0.35">
      <c r="A58" s="19">
        <v>54</v>
      </c>
      <c r="B58" s="15" t="s">
        <v>81</v>
      </c>
      <c r="C58" s="15">
        <v>3.4000000000000004</v>
      </c>
      <c r="D58" s="15">
        <v>0.6</v>
      </c>
      <c r="E58" s="15">
        <v>0.2</v>
      </c>
      <c r="F58" s="15">
        <v>31</v>
      </c>
      <c r="G58" s="15">
        <v>43.1</v>
      </c>
      <c r="H58" s="15">
        <v>20.3</v>
      </c>
      <c r="I58" s="15">
        <v>3.1</v>
      </c>
      <c r="J58" s="15">
        <v>22.5</v>
      </c>
      <c r="K58" s="15">
        <v>0.70000000000000007</v>
      </c>
      <c r="L58" s="15">
        <v>14.399999999999999</v>
      </c>
      <c r="M58" s="15">
        <v>6.9</v>
      </c>
      <c r="N58" s="15">
        <v>23.3</v>
      </c>
      <c r="O58" s="15">
        <v>2.1999999999999997</v>
      </c>
      <c r="P58" s="15">
        <v>5</v>
      </c>
      <c r="Q58" s="15">
        <v>2</v>
      </c>
      <c r="R58" s="15">
        <v>4.5</v>
      </c>
      <c r="S58" s="15">
        <v>4.7</v>
      </c>
      <c r="T58" s="15">
        <v>0.70000000000000007</v>
      </c>
      <c r="U58" s="15">
        <v>59.199999999999996</v>
      </c>
      <c r="V58" s="15">
        <v>79.900000000000006</v>
      </c>
      <c r="W58" s="15">
        <v>2.1999999999999997</v>
      </c>
      <c r="X58" s="15">
        <v>65</v>
      </c>
      <c r="Y58" s="15">
        <v>23.1</v>
      </c>
      <c r="Z58" s="15">
        <v>30.099999999999998</v>
      </c>
      <c r="AA58" s="15">
        <v>0.5</v>
      </c>
      <c r="AB58" s="15">
        <v>0.89999999999999991</v>
      </c>
      <c r="AC58" s="15">
        <v>2.2999999999999998</v>
      </c>
      <c r="AD58" s="15">
        <v>17.899999999999999</v>
      </c>
      <c r="AE58" s="15">
        <v>54.400000000000006</v>
      </c>
      <c r="AF58" s="15">
        <v>1.0999999999999999</v>
      </c>
      <c r="AG58" s="15">
        <v>10.199999999999999</v>
      </c>
      <c r="AH58" s="15">
        <v>11.200000000000001</v>
      </c>
    </row>
    <row r="59" spans="1:34" x14ac:dyDescent="0.35">
      <c r="A59" s="19">
        <v>55</v>
      </c>
      <c r="B59" s="15" t="s">
        <v>82</v>
      </c>
      <c r="C59" s="15">
        <v>5.7</v>
      </c>
      <c r="D59" s="15">
        <v>2.9000000000000004</v>
      </c>
      <c r="E59" s="15">
        <v>2.9000000000000004</v>
      </c>
      <c r="F59" s="15">
        <v>33.200000000000003</v>
      </c>
      <c r="G59" s="15">
        <v>50.4</v>
      </c>
      <c r="H59" s="15">
        <v>21.5</v>
      </c>
      <c r="I59" s="15">
        <v>4.7</v>
      </c>
      <c r="J59" s="15">
        <v>22.5</v>
      </c>
      <c r="K59" s="15">
        <v>2</v>
      </c>
      <c r="L59" s="15">
        <v>13.100000000000001</v>
      </c>
      <c r="M59" s="15">
        <v>6.9</v>
      </c>
      <c r="N59" s="15">
        <v>28.799999999999997</v>
      </c>
      <c r="O59" s="15">
        <v>3.2</v>
      </c>
      <c r="P59" s="15">
        <v>6.9</v>
      </c>
      <c r="Q59" s="15">
        <v>3.5999999999999996</v>
      </c>
      <c r="R59" s="15">
        <v>5.4</v>
      </c>
      <c r="S59" s="15">
        <v>5.6000000000000005</v>
      </c>
      <c r="T59" s="15">
        <v>1.0999999999999999</v>
      </c>
      <c r="U59" s="15">
        <v>52.300000000000004</v>
      </c>
      <c r="V59" s="15">
        <v>80.300000000000011</v>
      </c>
      <c r="W59" s="15">
        <v>3.5000000000000004</v>
      </c>
      <c r="X59" s="15">
        <v>70.7</v>
      </c>
      <c r="Y59" s="15">
        <v>22.5</v>
      </c>
      <c r="Z59" s="15">
        <v>24.3</v>
      </c>
      <c r="AA59" s="15">
        <v>1.6</v>
      </c>
      <c r="AB59" s="15">
        <v>1.4000000000000001</v>
      </c>
      <c r="AC59" s="15">
        <v>4.2</v>
      </c>
      <c r="AD59" s="15">
        <v>21.7</v>
      </c>
      <c r="AE59" s="15">
        <v>52.5</v>
      </c>
      <c r="AF59" s="15">
        <v>1.7999999999999998</v>
      </c>
      <c r="AG59" s="15">
        <v>13.8</v>
      </c>
      <c r="AH59" s="15">
        <v>11.799999999999999</v>
      </c>
    </row>
    <row r="60" spans="1:34" x14ac:dyDescent="0.35">
      <c r="A60" s="19">
        <v>56</v>
      </c>
      <c r="B60" s="16" t="s">
        <v>122</v>
      </c>
      <c r="C60" s="15">
        <v>4</v>
      </c>
      <c r="D60" s="15">
        <v>1</v>
      </c>
      <c r="E60" s="15">
        <v>1.4000000000000001</v>
      </c>
      <c r="F60" s="15">
        <v>26.400000000000002</v>
      </c>
      <c r="G60" s="15">
        <v>42.5</v>
      </c>
      <c r="H60" s="15">
        <v>20.8</v>
      </c>
      <c r="I60" s="15">
        <v>4.1000000000000005</v>
      </c>
      <c r="J60" s="15">
        <v>24</v>
      </c>
      <c r="K60" s="15">
        <v>2.1999999999999997</v>
      </c>
      <c r="L60" s="15">
        <v>13.600000000000001</v>
      </c>
      <c r="M60" s="15">
        <v>6.3</v>
      </c>
      <c r="N60" s="15">
        <v>23.5</v>
      </c>
      <c r="O60" s="15">
        <v>1.9</v>
      </c>
      <c r="P60" s="15">
        <v>5.8000000000000007</v>
      </c>
      <c r="Q60" s="15">
        <v>2</v>
      </c>
      <c r="R60" s="15">
        <v>6.3</v>
      </c>
      <c r="S60" s="15">
        <v>3.5999999999999996</v>
      </c>
      <c r="T60" s="15">
        <v>1</v>
      </c>
      <c r="U60" s="15">
        <v>51.300000000000004</v>
      </c>
      <c r="V60" s="15">
        <v>81.599999999999994</v>
      </c>
      <c r="W60" s="15">
        <v>3.3000000000000003</v>
      </c>
      <c r="X60" s="15">
        <v>60.9</v>
      </c>
      <c r="Y60" s="15">
        <v>21</v>
      </c>
      <c r="Z60" s="15">
        <v>27.200000000000003</v>
      </c>
      <c r="AA60" s="15">
        <v>0.89999999999999991</v>
      </c>
      <c r="AB60" s="15">
        <v>0.6</v>
      </c>
      <c r="AC60" s="15">
        <v>2.9000000000000004</v>
      </c>
      <c r="AD60" s="15">
        <v>19.5</v>
      </c>
      <c r="AE60" s="15">
        <v>48.5</v>
      </c>
      <c r="AF60" s="15">
        <v>1</v>
      </c>
      <c r="AG60" s="15">
        <v>10.5</v>
      </c>
      <c r="AH60" s="15">
        <v>10.5</v>
      </c>
    </row>
    <row r="61" spans="1:34" x14ac:dyDescent="0.35">
      <c r="A61" s="19">
        <v>57</v>
      </c>
      <c r="B61" s="16" t="s">
        <v>123</v>
      </c>
      <c r="C61" s="15">
        <v>3.1</v>
      </c>
      <c r="D61" s="15">
        <v>0.4</v>
      </c>
      <c r="E61" s="15">
        <v>0.5</v>
      </c>
      <c r="F61" s="15">
        <v>23.599999999999998</v>
      </c>
      <c r="G61" s="15">
        <v>35.299999999999997</v>
      </c>
      <c r="H61" s="15">
        <v>17.2</v>
      </c>
      <c r="I61" s="15">
        <v>2.4</v>
      </c>
      <c r="J61" s="15">
        <v>15.8</v>
      </c>
      <c r="K61" s="15">
        <v>0.89999999999999991</v>
      </c>
      <c r="L61" s="15">
        <v>10.100000000000001</v>
      </c>
      <c r="M61" s="15">
        <v>5.7</v>
      </c>
      <c r="N61" s="15">
        <v>23.7</v>
      </c>
      <c r="O61" s="15">
        <v>2</v>
      </c>
      <c r="P61" s="15">
        <v>4.3</v>
      </c>
      <c r="Q61" s="15">
        <v>2.1</v>
      </c>
      <c r="R61" s="15">
        <v>4.8</v>
      </c>
      <c r="S61" s="15">
        <v>3.3000000000000003</v>
      </c>
      <c r="T61" s="15">
        <v>1</v>
      </c>
      <c r="U61" s="15">
        <v>44.7</v>
      </c>
      <c r="V61" s="15">
        <v>73.599999999999994</v>
      </c>
      <c r="W61" s="15">
        <v>2</v>
      </c>
      <c r="X61" s="15">
        <v>54.1</v>
      </c>
      <c r="Y61" s="15">
        <v>11.700000000000001</v>
      </c>
      <c r="Z61" s="15">
        <v>21.4</v>
      </c>
      <c r="AA61" s="15">
        <v>0.4</v>
      </c>
      <c r="AB61" s="15">
        <v>0.5</v>
      </c>
      <c r="AC61" s="15">
        <v>2.1</v>
      </c>
      <c r="AD61" s="15">
        <v>17.299999999999997</v>
      </c>
      <c r="AE61" s="15">
        <v>38.4</v>
      </c>
      <c r="AF61" s="15">
        <v>0.5</v>
      </c>
      <c r="AG61" s="15">
        <v>6.6000000000000005</v>
      </c>
      <c r="AH61" s="15">
        <v>8.3000000000000007</v>
      </c>
    </row>
    <row r="62" spans="1:34" x14ac:dyDescent="0.35">
      <c r="A62" s="19">
        <v>58</v>
      </c>
      <c r="B62" s="16" t="s">
        <v>124</v>
      </c>
      <c r="C62" s="15">
        <v>2.4</v>
      </c>
      <c r="D62" s="15">
        <v>0.70000000000000007</v>
      </c>
      <c r="E62" s="15">
        <v>0.4</v>
      </c>
      <c r="F62" s="15">
        <v>15.8</v>
      </c>
      <c r="G62" s="15">
        <v>28.7</v>
      </c>
      <c r="H62" s="15">
        <v>11.5</v>
      </c>
      <c r="I62" s="15">
        <v>1.7000000000000002</v>
      </c>
      <c r="J62" s="15">
        <v>10.7</v>
      </c>
      <c r="K62" s="15">
        <v>0.8</v>
      </c>
      <c r="L62" s="15">
        <v>10.6</v>
      </c>
      <c r="M62" s="15">
        <v>3.6999999999999997</v>
      </c>
      <c r="N62" s="15">
        <v>11</v>
      </c>
      <c r="O62" s="15">
        <v>1.3</v>
      </c>
      <c r="P62" s="15">
        <v>3.5999999999999996</v>
      </c>
      <c r="Q62" s="15">
        <v>0.8</v>
      </c>
      <c r="R62" s="15">
        <v>2.9000000000000004</v>
      </c>
      <c r="S62" s="15">
        <v>2.6</v>
      </c>
      <c r="T62" s="15">
        <v>1.7000000000000002</v>
      </c>
      <c r="U62" s="15">
        <v>39.900000000000006</v>
      </c>
      <c r="V62" s="15">
        <v>76.7</v>
      </c>
      <c r="W62" s="15">
        <v>1.9</v>
      </c>
      <c r="X62" s="15">
        <v>45.4</v>
      </c>
      <c r="Y62" s="15">
        <v>8.1</v>
      </c>
      <c r="Z62" s="15">
        <v>20.7</v>
      </c>
      <c r="AA62" s="15">
        <v>0.5</v>
      </c>
      <c r="AB62" s="15">
        <v>1</v>
      </c>
      <c r="AC62" s="15">
        <v>1.7000000000000002</v>
      </c>
      <c r="AD62" s="15">
        <v>12.3</v>
      </c>
      <c r="AE62" s="15">
        <v>28.1</v>
      </c>
      <c r="AF62" s="15">
        <v>0.6</v>
      </c>
      <c r="AG62" s="15">
        <v>5.7</v>
      </c>
      <c r="AH62" s="15">
        <v>6.6000000000000005</v>
      </c>
    </row>
    <row r="63" spans="1:34" x14ac:dyDescent="0.35">
      <c r="A63" s="19">
        <v>59</v>
      </c>
      <c r="B63" s="15" t="s">
        <v>83</v>
      </c>
      <c r="C63" s="15">
        <v>2.4</v>
      </c>
      <c r="D63" s="15">
        <v>0.5</v>
      </c>
      <c r="E63" s="15">
        <v>0.89999999999999991</v>
      </c>
      <c r="F63" s="15">
        <v>14.7</v>
      </c>
      <c r="G63" s="15">
        <v>29.299999999999997</v>
      </c>
      <c r="H63" s="15">
        <v>13.100000000000001</v>
      </c>
      <c r="I63" s="15">
        <v>1.9</v>
      </c>
      <c r="J63" s="15">
        <v>10</v>
      </c>
      <c r="K63" s="15">
        <v>1</v>
      </c>
      <c r="L63" s="15">
        <v>8.3000000000000007</v>
      </c>
      <c r="M63" s="15">
        <v>4</v>
      </c>
      <c r="N63" s="15">
        <v>9.8000000000000007</v>
      </c>
      <c r="O63" s="15">
        <v>1.4000000000000001</v>
      </c>
      <c r="P63" s="15">
        <v>3.3000000000000003</v>
      </c>
      <c r="Q63" s="15">
        <v>1.0999999999999999</v>
      </c>
      <c r="R63" s="15">
        <v>2.1999999999999997</v>
      </c>
      <c r="S63" s="15">
        <v>3.6999999999999997</v>
      </c>
      <c r="T63" s="15">
        <v>1.3</v>
      </c>
      <c r="U63" s="15">
        <v>36.299999999999997</v>
      </c>
      <c r="V63" s="15">
        <v>68.400000000000006</v>
      </c>
      <c r="W63" s="15">
        <v>1.7000000000000002</v>
      </c>
      <c r="X63" s="15">
        <v>40.9</v>
      </c>
      <c r="Y63" s="15">
        <v>7.6</v>
      </c>
      <c r="Z63" s="15">
        <v>12.8</v>
      </c>
      <c r="AA63" s="15">
        <v>1.2</v>
      </c>
      <c r="AB63" s="15">
        <v>1.9</v>
      </c>
      <c r="AC63" s="15">
        <v>1.6</v>
      </c>
      <c r="AD63" s="15">
        <v>9.7000000000000011</v>
      </c>
      <c r="AE63" s="15">
        <v>23.400000000000002</v>
      </c>
      <c r="AF63" s="15">
        <v>1</v>
      </c>
      <c r="AG63" s="15">
        <v>7.0000000000000009</v>
      </c>
      <c r="AH63" s="15">
        <v>6.3</v>
      </c>
    </row>
    <row r="64" spans="1:34" x14ac:dyDescent="0.35">
      <c r="A64" s="19">
        <v>60</v>
      </c>
      <c r="B64" s="15" t="s">
        <v>84</v>
      </c>
      <c r="C64" s="15">
        <v>2.6</v>
      </c>
      <c r="D64" s="15">
        <v>0.1</v>
      </c>
      <c r="E64" s="15">
        <v>0.8</v>
      </c>
      <c r="F64" s="15">
        <v>11.4</v>
      </c>
      <c r="G64" s="15">
        <v>25.7</v>
      </c>
      <c r="H64" s="15">
        <v>15.299999999999999</v>
      </c>
      <c r="I64" s="15">
        <v>1.7000000000000002</v>
      </c>
      <c r="J64" s="15">
        <v>8.7999999999999989</v>
      </c>
      <c r="K64" s="15">
        <v>0.8</v>
      </c>
      <c r="L64" s="15">
        <v>4.7</v>
      </c>
      <c r="M64" s="15">
        <v>3.1</v>
      </c>
      <c r="N64" s="15">
        <v>7.3</v>
      </c>
      <c r="O64" s="15">
        <v>0.70000000000000007</v>
      </c>
      <c r="P64" s="15">
        <v>2.8000000000000003</v>
      </c>
      <c r="Q64" s="15">
        <v>1.2</v>
      </c>
      <c r="R64" s="15">
        <v>2.1</v>
      </c>
      <c r="S64" s="15">
        <v>1.6</v>
      </c>
      <c r="T64" s="15">
        <v>1.5</v>
      </c>
      <c r="U64" s="15">
        <v>31</v>
      </c>
      <c r="V64" s="15">
        <v>66.7</v>
      </c>
      <c r="W64" s="15">
        <v>1.9</v>
      </c>
      <c r="X64" s="15">
        <v>30.7</v>
      </c>
      <c r="Y64" s="15">
        <v>6.1</v>
      </c>
      <c r="Z64" s="15">
        <v>10.6</v>
      </c>
      <c r="AA64" s="15">
        <v>0.70000000000000007</v>
      </c>
      <c r="AB64" s="15">
        <v>0.89999999999999991</v>
      </c>
      <c r="AC64" s="15">
        <v>2.1999999999999997</v>
      </c>
      <c r="AD64" s="15">
        <v>6.4</v>
      </c>
      <c r="AE64" s="15">
        <v>25.3</v>
      </c>
      <c r="AF64" s="15">
        <v>0.6</v>
      </c>
      <c r="AG64" s="15">
        <v>5.3</v>
      </c>
      <c r="AH64" s="15">
        <v>5.8999999999999995</v>
      </c>
    </row>
    <row r="65" spans="1:34" x14ac:dyDescent="0.35">
      <c r="A65" s="19">
        <v>61</v>
      </c>
      <c r="B65" s="16" t="s">
        <v>125</v>
      </c>
      <c r="C65" s="15">
        <v>2</v>
      </c>
      <c r="D65" s="15">
        <v>1</v>
      </c>
      <c r="E65" s="15">
        <v>0.89999999999999991</v>
      </c>
      <c r="F65" s="15">
        <v>13.700000000000001</v>
      </c>
      <c r="G65" s="15">
        <v>33.700000000000003</v>
      </c>
      <c r="H65" s="15">
        <v>19.3</v>
      </c>
      <c r="I65" s="15">
        <v>2.2999999999999998</v>
      </c>
      <c r="J65" s="15">
        <v>9.4</v>
      </c>
      <c r="K65" s="15">
        <v>1.2</v>
      </c>
      <c r="L65" s="15">
        <v>8.4</v>
      </c>
      <c r="M65" s="15">
        <v>6.1</v>
      </c>
      <c r="N65" s="15">
        <v>16.600000000000001</v>
      </c>
      <c r="O65" s="15">
        <v>0.89999999999999991</v>
      </c>
      <c r="P65" s="15">
        <v>3.6999999999999997</v>
      </c>
      <c r="Q65" s="15">
        <v>1.3</v>
      </c>
      <c r="R65" s="15">
        <v>4.1000000000000005</v>
      </c>
      <c r="S65" s="15">
        <v>3.2</v>
      </c>
      <c r="T65" s="15">
        <v>1</v>
      </c>
      <c r="U65" s="15">
        <v>46.6</v>
      </c>
      <c r="V65" s="15">
        <v>69.399999999999991</v>
      </c>
      <c r="W65" s="15">
        <v>1.9</v>
      </c>
      <c r="X65" s="15">
        <v>29.4</v>
      </c>
      <c r="Y65" s="15">
        <v>6.9</v>
      </c>
      <c r="Z65" s="15">
        <v>16</v>
      </c>
      <c r="AA65" s="15">
        <v>1</v>
      </c>
      <c r="AB65" s="15">
        <v>0.89999999999999991</v>
      </c>
      <c r="AC65" s="15">
        <v>2.6</v>
      </c>
      <c r="AD65" s="15">
        <v>14.6</v>
      </c>
      <c r="AE65" s="15">
        <v>41.6</v>
      </c>
      <c r="AF65" s="15">
        <v>1</v>
      </c>
      <c r="AG65" s="15">
        <v>3.9</v>
      </c>
      <c r="AH65" s="15">
        <v>8.7999999999999989</v>
      </c>
    </row>
    <row r="66" spans="1:34" x14ac:dyDescent="0.35">
      <c r="A66" s="19">
        <v>62</v>
      </c>
      <c r="B66" s="15" t="s">
        <v>85</v>
      </c>
      <c r="C66" s="15">
        <v>3.5000000000000004</v>
      </c>
      <c r="D66" s="15">
        <v>0</v>
      </c>
      <c r="E66" s="15">
        <v>1.7000000000000002</v>
      </c>
      <c r="F66" s="15">
        <v>26.5</v>
      </c>
      <c r="G66" s="15">
        <v>26.6</v>
      </c>
      <c r="H66" s="15">
        <v>16.7</v>
      </c>
      <c r="I66" s="15">
        <v>2.5</v>
      </c>
      <c r="J66" s="15">
        <v>6.3</v>
      </c>
      <c r="K66" s="15">
        <v>1.6</v>
      </c>
      <c r="L66" s="15">
        <v>11.200000000000001</v>
      </c>
      <c r="M66" s="15">
        <v>5.8999999999999995</v>
      </c>
      <c r="N66" s="15">
        <v>23.200000000000003</v>
      </c>
      <c r="O66" s="15">
        <v>1.7999999999999998</v>
      </c>
      <c r="P66" s="15">
        <v>3.4000000000000004</v>
      </c>
      <c r="Q66" s="15">
        <v>1.9</v>
      </c>
      <c r="R66" s="15">
        <v>5.8000000000000007</v>
      </c>
      <c r="S66" s="15">
        <v>2.2999999999999998</v>
      </c>
      <c r="T66" s="15">
        <v>2</v>
      </c>
      <c r="U66" s="15">
        <v>50.5</v>
      </c>
      <c r="V66" s="15">
        <v>57.599999999999994</v>
      </c>
      <c r="W66" s="15">
        <v>3.3000000000000003</v>
      </c>
      <c r="X66" s="15">
        <v>23.5</v>
      </c>
      <c r="Y66" s="15">
        <v>3</v>
      </c>
      <c r="Z66" s="15">
        <v>20.7</v>
      </c>
      <c r="AA66" s="15">
        <v>1.0999999999999999</v>
      </c>
      <c r="AB66" s="15">
        <v>1.2</v>
      </c>
      <c r="AC66" s="15">
        <v>1.9</v>
      </c>
      <c r="AD66" s="15">
        <v>17.7</v>
      </c>
      <c r="AE66" s="15">
        <v>55.600000000000009</v>
      </c>
      <c r="AF66" s="15">
        <v>1.7999999999999998</v>
      </c>
      <c r="AG66" s="15">
        <v>4.7</v>
      </c>
      <c r="AH66" s="15">
        <v>9.1999999999999993</v>
      </c>
    </row>
    <row r="67" spans="1:34" x14ac:dyDescent="0.35">
      <c r="A67" s="19">
        <v>63</v>
      </c>
      <c r="B67" s="16">
        <v>44713</v>
      </c>
      <c r="C67" s="15">
        <v>2.9000000000000004</v>
      </c>
      <c r="D67" s="15">
        <v>0.3</v>
      </c>
      <c r="E67" s="15">
        <v>1.3</v>
      </c>
      <c r="F67" s="15">
        <v>26.400000000000002</v>
      </c>
      <c r="G67" s="15">
        <v>12.5</v>
      </c>
      <c r="H67" s="15">
        <v>10.4</v>
      </c>
      <c r="I67" s="15">
        <v>3.5000000000000004</v>
      </c>
      <c r="J67" s="15">
        <v>4.1000000000000005</v>
      </c>
      <c r="K67" s="15">
        <v>1.3</v>
      </c>
      <c r="L67" s="15">
        <v>8.7999999999999989</v>
      </c>
      <c r="M67" s="15">
        <v>7.5</v>
      </c>
      <c r="N67" s="15">
        <v>18.099999999999998</v>
      </c>
      <c r="O67" s="15">
        <v>1.3</v>
      </c>
      <c r="P67" s="15">
        <v>2.5</v>
      </c>
      <c r="Q67" s="15">
        <v>2.1</v>
      </c>
      <c r="R67" s="15">
        <v>4.7</v>
      </c>
      <c r="S67" s="15">
        <v>2.2999999999999998</v>
      </c>
      <c r="T67" s="15">
        <v>1</v>
      </c>
      <c r="U67" s="15">
        <v>48.699999999999996</v>
      </c>
      <c r="V67" s="15">
        <v>44.4</v>
      </c>
      <c r="W67" s="15">
        <v>2.4</v>
      </c>
      <c r="X67" s="15">
        <v>13.100000000000001</v>
      </c>
      <c r="Y67" s="15">
        <v>0.89999999999999991</v>
      </c>
      <c r="Z67" s="15">
        <v>14.899999999999999</v>
      </c>
      <c r="AA67" s="15">
        <v>1.0999999999999999</v>
      </c>
      <c r="AB67" s="15">
        <v>0.8</v>
      </c>
      <c r="AC67" s="15">
        <v>2.4</v>
      </c>
      <c r="AD67" s="15">
        <v>13.4</v>
      </c>
      <c r="AE67" s="15">
        <v>49.1</v>
      </c>
      <c r="AF67" s="15">
        <v>1</v>
      </c>
      <c r="AG67" s="15">
        <v>3</v>
      </c>
      <c r="AH67" s="15">
        <v>8.5</v>
      </c>
    </row>
    <row r="68" spans="1:34" x14ac:dyDescent="0.35">
      <c r="A68" s="19">
        <v>64</v>
      </c>
      <c r="B68" s="16">
        <v>45078</v>
      </c>
      <c r="C68" s="15">
        <v>2.1999999999999997</v>
      </c>
      <c r="D68" s="15">
        <v>0.6</v>
      </c>
      <c r="E68" s="15">
        <v>0.89999999999999991</v>
      </c>
      <c r="F68" s="15">
        <v>19.3</v>
      </c>
      <c r="G68" s="15">
        <v>6.9</v>
      </c>
      <c r="H68" s="15">
        <v>5.6000000000000005</v>
      </c>
      <c r="I68" s="15">
        <v>2.7</v>
      </c>
      <c r="J68" s="15">
        <v>3.8</v>
      </c>
      <c r="K68" s="15">
        <v>0.89999999999999991</v>
      </c>
      <c r="L68" s="15">
        <v>7.1</v>
      </c>
      <c r="M68" s="15">
        <v>5.0999999999999996</v>
      </c>
      <c r="N68" s="15">
        <v>12.4</v>
      </c>
      <c r="O68" s="15">
        <v>1.7000000000000002</v>
      </c>
      <c r="P68" s="15">
        <v>2.1999999999999997</v>
      </c>
      <c r="Q68" s="15">
        <v>1.7000000000000002</v>
      </c>
      <c r="R68" s="15">
        <v>3.1</v>
      </c>
      <c r="S68" s="15">
        <v>2</v>
      </c>
      <c r="T68" s="15">
        <v>1.0999999999999999</v>
      </c>
      <c r="U68" s="15">
        <v>40.699999999999996</v>
      </c>
      <c r="V68" s="15">
        <v>40.699999999999996</v>
      </c>
      <c r="W68" s="15">
        <v>2.9000000000000004</v>
      </c>
      <c r="X68" s="15">
        <v>21.8</v>
      </c>
      <c r="Y68" s="15">
        <v>2.1999999999999997</v>
      </c>
      <c r="Z68" s="15">
        <v>6.8000000000000007</v>
      </c>
      <c r="AA68" s="15">
        <v>0.8</v>
      </c>
      <c r="AB68" s="15">
        <v>0.5</v>
      </c>
      <c r="AC68" s="15">
        <v>1.2</v>
      </c>
      <c r="AD68" s="15">
        <v>10.7</v>
      </c>
      <c r="AE68" s="15">
        <v>32</v>
      </c>
      <c r="AF68" s="15">
        <v>1.0999999999999999</v>
      </c>
      <c r="AG68" s="15">
        <v>2.6</v>
      </c>
      <c r="AH68" s="15">
        <v>6.7</v>
      </c>
    </row>
    <row r="69" spans="1:34" x14ac:dyDescent="0.35">
      <c r="A69" s="19">
        <v>65</v>
      </c>
      <c r="B69" s="16">
        <v>45444</v>
      </c>
      <c r="C69" s="15">
        <v>2.8000000000000003</v>
      </c>
      <c r="D69" s="15">
        <v>3.1</v>
      </c>
      <c r="E69" s="15">
        <v>0.70000000000000007</v>
      </c>
      <c r="F69" s="15">
        <v>17.599999999999998</v>
      </c>
      <c r="G69" s="15">
        <v>5.3</v>
      </c>
      <c r="H69" s="15">
        <v>3.8</v>
      </c>
      <c r="I69" s="15">
        <v>3.3000000000000003</v>
      </c>
      <c r="J69" s="15">
        <v>3.5999999999999996</v>
      </c>
      <c r="K69" s="15">
        <v>0.89999999999999991</v>
      </c>
      <c r="L69" s="15">
        <v>4.3999999999999995</v>
      </c>
      <c r="M69" s="15">
        <v>3.2</v>
      </c>
      <c r="N69" s="15">
        <v>12</v>
      </c>
      <c r="O69" s="15">
        <v>0.70000000000000007</v>
      </c>
      <c r="P69" s="15">
        <v>1.3</v>
      </c>
      <c r="Q69" s="15">
        <v>1.3</v>
      </c>
      <c r="R69" s="15">
        <v>1.7000000000000002</v>
      </c>
      <c r="S69" s="15">
        <v>4.5</v>
      </c>
      <c r="T69" s="15">
        <v>1.6</v>
      </c>
      <c r="U69" s="15">
        <v>40.9</v>
      </c>
      <c r="V69" s="15">
        <v>40</v>
      </c>
      <c r="W69" s="15">
        <v>1.5</v>
      </c>
      <c r="X69" s="15">
        <v>32.6</v>
      </c>
      <c r="Y69" s="15">
        <v>2.4</v>
      </c>
      <c r="Z69" s="15">
        <v>4.3999999999999995</v>
      </c>
      <c r="AA69" s="15">
        <v>0.8</v>
      </c>
      <c r="AB69" s="15">
        <v>1.9</v>
      </c>
      <c r="AC69" s="15">
        <v>1.6</v>
      </c>
      <c r="AD69" s="15">
        <v>6.8000000000000007</v>
      </c>
      <c r="AE69" s="15">
        <v>26</v>
      </c>
      <c r="AF69" s="15">
        <v>0.5</v>
      </c>
      <c r="AG69" s="15">
        <v>4.2</v>
      </c>
      <c r="AH69" s="15">
        <v>6.7</v>
      </c>
    </row>
    <row r="70" spans="1:34" x14ac:dyDescent="0.35">
      <c r="A70" s="19">
        <v>66</v>
      </c>
      <c r="B70" s="57">
        <v>45809</v>
      </c>
      <c r="C70" s="15">
        <v>2</v>
      </c>
      <c r="D70" s="15">
        <v>0.6</v>
      </c>
      <c r="E70" s="15">
        <v>1.3</v>
      </c>
      <c r="F70" s="15">
        <v>17.599999999999998</v>
      </c>
      <c r="G70" s="15">
        <v>5.2</v>
      </c>
      <c r="H70" s="15">
        <v>3.5000000000000004</v>
      </c>
      <c r="I70" s="15">
        <v>2.6</v>
      </c>
      <c r="J70" s="15">
        <v>3.1</v>
      </c>
      <c r="K70" s="15">
        <v>1.2</v>
      </c>
      <c r="L70" s="15">
        <v>2.6</v>
      </c>
      <c r="M70" s="15">
        <v>5.0999999999999996</v>
      </c>
      <c r="N70" s="15">
        <v>19.5</v>
      </c>
      <c r="O70" s="15">
        <v>0.89999999999999991</v>
      </c>
      <c r="P70" s="15">
        <v>3.3000000000000003</v>
      </c>
      <c r="Q70" s="15">
        <v>1</v>
      </c>
      <c r="R70" s="15">
        <v>2</v>
      </c>
      <c r="S70" s="15">
        <v>2</v>
      </c>
      <c r="T70" s="15">
        <v>1.4000000000000001</v>
      </c>
      <c r="U70" s="15">
        <v>58.9</v>
      </c>
      <c r="V70" s="15">
        <v>43.1</v>
      </c>
      <c r="W70" s="15">
        <v>1.0999999999999999</v>
      </c>
      <c r="X70" s="15">
        <v>33.6</v>
      </c>
      <c r="Y70" s="15">
        <v>2.1</v>
      </c>
      <c r="Z70" s="15">
        <v>8.2000000000000011</v>
      </c>
      <c r="AA70" s="15">
        <v>0.70000000000000007</v>
      </c>
      <c r="AB70" s="15">
        <v>0.70000000000000007</v>
      </c>
      <c r="AC70" s="15">
        <v>2</v>
      </c>
      <c r="AD70" s="15">
        <v>16.600000000000001</v>
      </c>
      <c r="AE70" s="15">
        <v>47.099999999999994</v>
      </c>
      <c r="AF70" s="15">
        <v>1.2</v>
      </c>
      <c r="AG70" s="15">
        <v>2.4</v>
      </c>
      <c r="AH70" s="15">
        <v>10.100000000000001</v>
      </c>
    </row>
    <row r="71" spans="1:34" x14ac:dyDescent="0.35">
      <c r="A71" s="19">
        <v>67</v>
      </c>
      <c r="B71" s="56" t="s">
        <v>112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2" spans="1:34" x14ac:dyDescent="0.35">
      <c r="A72" s="19">
        <v>68</v>
      </c>
      <c r="B72" s="57" t="s">
        <v>113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</row>
    <row r="73" spans="1:34" x14ac:dyDescent="0.35">
      <c r="A73" s="19">
        <v>69</v>
      </c>
      <c r="B73" s="56" t="s">
        <v>114</v>
      </c>
    </row>
    <row r="74" spans="1:34" x14ac:dyDescent="0.35">
      <c r="A74" s="19">
        <v>70</v>
      </c>
    </row>
    <row r="75" spans="1:34" s="2" customFormat="1" ht="21" x14ac:dyDescent="0.25">
      <c r="A75" s="19">
        <v>71</v>
      </c>
      <c r="B75" s="14" t="s">
        <v>89</v>
      </c>
      <c r="C75" s="3" t="s">
        <v>1</v>
      </c>
      <c r="D75" s="3" t="s">
        <v>40</v>
      </c>
      <c r="E75" s="3" t="s">
        <v>3</v>
      </c>
      <c r="F75" s="3" t="s">
        <v>4</v>
      </c>
      <c r="G75" s="3" t="s">
        <v>5</v>
      </c>
      <c r="H75" s="3" t="s">
        <v>6</v>
      </c>
      <c r="I75" s="3" t="s">
        <v>7</v>
      </c>
      <c r="J75" s="3" t="s">
        <v>8</v>
      </c>
      <c r="K75" s="3" t="s">
        <v>9</v>
      </c>
      <c r="L75" s="3" t="s">
        <v>10</v>
      </c>
      <c r="M75" s="3" t="s">
        <v>11</v>
      </c>
      <c r="N75" s="3" t="s">
        <v>12</v>
      </c>
      <c r="O75" s="2" t="s">
        <v>41</v>
      </c>
      <c r="P75" s="2" t="s">
        <v>14</v>
      </c>
      <c r="Q75" s="2" t="s">
        <v>15</v>
      </c>
      <c r="R75" s="2" t="s">
        <v>16</v>
      </c>
      <c r="S75" s="2" t="s">
        <v>17</v>
      </c>
      <c r="T75" s="2" t="s">
        <v>18</v>
      </c>
      <c r="U75" s="2" t="s">
        <v>19</v>
      </c>
      <c r="V75" s="2" t="s">
        <v>20</v>
      </c>
      <c r="W75" s="2" t="s">
        <v>21</v>
      </c>
      <c r="X75" s="2" t="s">
        <v>22</v>
      </c>
      <c r="Y75" s="2" t="s">
        <v>86</v>
      </c>
      <c r="Z75" s="2" t="s">
        <v>24</v>
      </c>
      <c r="AA75" s="2" t="s">
        <v>25</v>
      </c>
      <c r="AB75" s="2" t="s">
        <v>26</v>
      </c>
      <c r="AC75" s="2" t="s">
        <v>27</v>
      </c>
      <c r="AD75" s="2" t="s">
        <v>28</v>
      </c>
      <c r="AE75" s="2" t="s">
        <v>29</v>
      </c>
      <c r="AF75" s="2" t="s">
        <v>30</v>
      </c>
      <c r="AG75" s="2" t="s">
        <v>31</v>
      </c>
      <c r="AH75" s="2" t="s">
        <v>67</v>
      </c>
    </row>
    <row r="76" spans="1:34" x14ac:dyDescent="0.35">
      <c r="A76" s="19">
        <v>72</v>
      </c>
      <c r="B76" s="17">
        <v>2011</v>
      </c>
      <c r="C76" s="9">
        <v>461</v>
      </c>
      <c r="D76" s="9">
        <v>212</v>
      </c>
      <c r="E76" s="9">
        <v>383</v>
      </c>
      <c r="F76" s="9">
        <v>1134</v>
      </c>
      <c r="G76" s="9">
        <v>144</v>
      </c>
      <c r="H76" s="9">
        <v>931</v>
      </c>
      <c r="I76" s="9">
        <v>989</v>
      </c>
      <c r="J76" s="9">
        <v>465</v>
      </c>
      <c r="K76" s="9">
        <v>382</v>
      </c>
      <c r="L76" s="9">
        <v>1515</v>
      </c>
      <c r="M76" s="9">
        <v>215</v>
      </c>
      <c r="N76" s="9">
        <v>861</v>
      </c>
      <c r="O76" s="9">
        <v>352</v>
      </c>
      <c r="P76" s="9">
        <v>250</v>
      </c>
      <c r="Q76" s="9">
        <v>206</v>
      </c>
      <c r="R76" s="9">
        <v>705</v>
      </c>
      <c r="S76" s="9">
        <v>425</v>
      </c>
      <c r="T76" s="9">
        <v>926</v>
      </c>
      <c r="U76" s="9">
        <v>267</v>
      </c>
      <c r="V76" s="9">
        <v>865</v>
      </c>
      <c r="W76" s="9">
        <v>409</v>
      </c>
      <c r="X76" s="9">
        <v>785</v>
      </c>
      <c r="Y76" s="9">
        <v>272</v>
      </c>
      <c r="Z76" s="9">
        <v>77</v>
      </c>
      <c r="AA76" s="9">
        <v>1461</v>
      </c>
      <c r="AB76" s="9">
        <v>523</v>
      </c>
      <c r="AC76" s="9">
        <v>736</v>
      </c>
      <c r="AD76" s="9">
        <v>455</v>
      </c>
      <c r="AE76" s="9">
        <v>414</v>
      </c>
      <c r="AF76" s="9">
        <v>844</v>
      </c>
      <c r="AG76" s="9">
        <v>335</v>
      </c>
      <c r="AH76" s="9">
        <f>SUM(B76:AG76)</f>
        <v>20010</v>
      </c>
    </row>
    <row r="77" spans="1:34" x14ac:dyDescent="0.35">
      <c r="A77" s="19">
        <v>73</v>
      </c>
      <c r="B77" s="17">
        <v>2016</v>
      </c>
      <c r="C77" s="9">
        <v>326</v>
      </c>
      <c r="D77" s="9">
        <v>167</v>
      </c>
      <c r="E77" s="9">
        <v>426</v>
      </c>
      <c r="F77" s="9">
        <v>1477</v>
      </c>
      <c r="G77" s="9">
        <v>220</v>
      </c>
      <c r="H77" s="9">
        <v>1280</v>
      </c>
      <c r="I77" s="9">
        <v>972</v>
      </c>
      <c r="J77" s="9">
        <v>546</v>
      </c>
      <c r="K77" s="9">
        <v>497</v>
      </c>
      <c r="L77" s="9">
        <v>1942</v>
      </c>
      <c r="M77" s="9">
        <v>331</v>
      </c>
      <c r="N77" s="9">
        <v>916</v>
      </c>
      <c r="O77" s="9">
        <v>444</v>
      </c>
      <c r="P77" s="9">
        <v>365</v>
      </c>
      <c r="Q77" s="9">
        <v>219</v>
      </c>
      <c r="R77" s="9">
        <v>713</v>
      </c>
      <c r="S77" s="9">
        <v>321</v>
      </c>
      <c r="T77" s="9">
        <v>1725</v>
      </c>
      <c r="U77" s="9">
        <v>333</v>
      </c>
      <c r="V77" s="9">
        <v>842</v>
      </c>
      <c r="W77" s="9">
        <v>403</v>
      </c>
      <c r="X77" s="9">
        <v>771</v>
      </c>
      <c r="Y77" s="9">
        <v>298</v>
      </c>
      <c r="Z77" s="9">
        <v>67</v>
      </c>
      <c r="AA77" s="9">
        <v>1127</v>
      </c>
      <c r="AB77" s="9">
        <v>395</v>
      </c>
      <c r="AC77" s="9">
        <v>742</v>
      </c>
      <c r="AD77" s="9">
        <v>630</v>
      </c>
      <c r="AE77" s="9">
        <v>730</v>
      </c>
      <c r="AF77" s="9">
        <v>838</v>
      </c>
      <c r="AG77" s="9">
        <v>366</v>
      </c>
      <c r="AH77" s="9">
        <f t="shared" ref="AH77:AH78" si="4">SUM(B77:AG77)</f>
        <v>22445</v>
      </c>
    </row>
    <row r="78" spans="1:34" x14ac:dyDescent="0.35">
      <c r="A78" s="19">
        <v>74</v>
      </c>
      <c r="B78" s="17">
        <v>2021</v>
      </c>
      <c r="C78" s="9">
        <v>535</v>
      </c>
      <c r="D78" s="9">
        <v>147</v>
      </c>
      <c r="E78" s="9">
        <v>320</v>
      </c>
      <c r="F78" s="9">
        <v>1528</v>
      </c>
      <c r="G78" s="9">
        <v>337</v>
      </c>
      <c r="H78" s="9">
        <v>1852</v>
      </c>
      <c r="I78" s="9">
        <v>1029</v>
      </c>
      <c r="J78" s="9">
        <v>785</v>
      </c>
      <c r="K78" s="9">
        <v>561</v>
      </c>
      <c r="L78" s="9">
        <v>2366</v>
      </c>
      <c r="M78" s="9">
        <v>297</v>
      </c>
      <c r="N78" s="9">
        <v>1147</v>
      </c>
      <c r="O78" s="9">
        <v>544</v>
      </c>
      <c r="P78" s="9">
        <v>427</v>
      </c>
      <c r="Q78" s="9">
        <v>178</v>
      </c>
      <c r="R78" s="9">
        <v>821</v>
      </c>
      <c r="S78" s="9">
        <v>474</v>
      </c>
      <c r="T78" s="9">
        <v>1166</v>
      </c>
      <c r="U78" s="9">
        <v>569</v>
      </c>
      <c r="V78" s="9">
        <v>1696</v>
      </c>
      <c r="W78" s="9">
        <v>321</v>
      </c>
      <c r="X78" s="9">
        <v>712</v>
      </c>
      <c r="Y78" s="9">
        <v>421</v>
      </c>
      <c r="Z78" s="9">
        <v>80</v>
      </c>
      <c r="AA78" s="9">
        <v>1067</v>
      </c>
      <c r="AB78" s="9">
        <v>463</v>
      </c>
      <c r="AC78" s="9">
        <v>1225</v>
      </c>
      <c r="AD78" s="9">
        <v>854</v>
      </c>
      <c r="AE78" s="9">
        <v>1016</v>
      </c>
      <c r="AF78" s="9">
        <v>571</v>
      </c>
      <c r="AG78" s="9">
        <v>409</v>
      </c>
      <c r="AH78" s="9">
        <f t="shared" si="4"/>
        <v>25939</v>
      </c>
    </row>
    <row r="79" spans="1:34" x14ac:dyDescent="0.35">
      <c r="A79" s="19">
        <v>75</v>
      </c>
      <c r="B79" s="18" t="s">
        <v>87</v>
      </c>
      <c r="C79" s="1">
        <v>4.2378923020864692</v>
      </c>
      <c r="D79" s="1">
        <v>1.451020649899317</v>
      </c>
      <c r="E79" s="1">
        <v>1.9058736643994711</v>
      </c>
      <c r="F79" s="1">
        <v>7.8510761831849276</v>
      </c>
      <c r="G79" s="1">
        <v>2.8511721955717997</v>
      </c>
      <c r="H79" s="1">
        <v>5.0705690700762496</v>
      </c>
      <c r="I79" s="1">
        <v>6.925795053003533</v>
      </c>
      <c r="J79" s="1">
        <v>5.6360881958056019</v>
      </c>
      <c r="K79" s="1">
        <v>3.7674521681317867</v>
      </c>
      <c r="L79" s="1">
        <v>14.955090482722003</v>
      </c>
      <c r="M79" s="1">
        <v>3.2522996057818658</v>
      </c>
      <c r="N79" s="1">
        <v>4.7028434367248204</v>
      </c>
      <c r="O79" s="1">
        <v>3.4401856688441863</v>
      </c>
      <c r="P79" s="1">
        <v>2.6837116926867282</v>
      </c>
      <c r="Q79" s="1">
        <v>1.4274716109578494</v>
      </c>
      <c r="R79" s="1">
        <v>9.6353585972983442</v>
      </c>
      <c r="S79" s="1">
        <v>4.1200552817544134</v>
      </c>
      <c r="T79" s="1">
        <v>7.7937008716111444</v>
      </c>
      <c r="U79" s="1">
        <v>3.1796413543372211</v>
      </c>
      <c r="V79" s="1">
        <v>8.9072355533147416</v>
      </c>
      <c r="W79" s="1">
        <v>2.6344297813669488</v>
      </c>
      <c r="X79" s="1">
        <v>4.155310568612232</v>
      </c>
      <c r="Y79" s="1">
        <v>2.4919057455888534</v>
      </c>
      <c r="Z79" s="1">
        <v>1.2720016536021497</v>
      </c>
      <c r="AA79" s="1">
        <v>10.46642797586934</v>
      </c>
      <c r="AB79" s="1">
        <v>4.4224119815844265</v>
      </c>
      <c r="AC79" s="1">
        <v>7.2337108641479571</v>
      </c>
      <c r="AD79" s="1">
        <v>3.7228686141251037</v>
      </c>
      <c r="AE79" s="1">
        <v>3.4793686452722024</v>
      </c>
      <c r="AF79" s="1">
        <v>3.6587788264995549</v>
      </c>
      <c r="AG79" s="1">
        <v>4.5387961647727266</v>
      </c>
      <c r="AH79" s="1">
        <f>AH78/5012000*1000</f>
        <v>5.1753790901835597</v>
      </c>
    </row>
    <row r="80" spans="1:34" x14ac:dyDescent="0.35">
      <c r="A80" s="19">
        <v>76</v>
      </c>
      <c r="B80" s="17" t="s">
        <v>88</v>
      </c>
      <c r="C80" s="9">
        <v>74</v>
      </c>
      <c r="D80" s="9">
        <v>-65</v>
      </c>
      <c r="E80" s="9">
        <v>-63</v>
      </c>
      <c r="F80" s="9">
        <v>394</v>
      </c>
      <c r="G80" s="9">
        <v>193</v>
      </c>
      <c r="H80" s="9">
        <v>921</v>
      </c>
      <c r="I80" s="9">
        <v>40</v>
      </c>
      <c r="J80" s="9">
        <v>320</v>
      </c>
      <c r="K80" s="9">
        <v>179</v>
      </c>
      <c r="L80" s="9">
        <v>851</v>
      </c>
      <c r="M80" s="9">
        <v>82</v>
      </c>
      <c r="N80" s="9">
        <v>286</v>
      </c>
      <c r="O80" s="9">
        <v>192</v>
      </c>
      <c r="P80" s="9">
        <v>177</v>
      </c>
      <c r="Q80" s="9">
        <v>-28</v>
      </c>
      <c r="R80" s="9">
        <v>116</v>
      </c>
      <c r="S80" s="9">
        <v>49</v>
      </c>
      <c r="T80" s="9">
        <v>240</v>
      </c>
      <c r="U80" s="9">
        <v>302</v>
      </c>
      <c r="V80" s="9">
        <v>831</v>
      </c>
      <c r="W80" s="9">
        <v>-88</v>
      </c>
      <c r="X80" s="9">
        <v>-73</v>
      </c>
      <c r="Y80" s="9">
        <v>149</v>
      </c>
      <c r="Z80" s="9">
        <v>3</v>
      </c>
      <c r="AA80" s="9">
        <v>-394</v>
      </c>
      <c r="AB80" s="9">
        <v>-60</v>
      </c>
      <c r="AC80" s="9">
        <v>489</v>
      </c>
      <c r="AD80" s="9">
        <v>399</v>
      </c>
      <c r="AE80" s="9">
        <v>602</v>
      </c>
      <c r="AF80" s="9">
        <v>-273</v>
      </c>
      <c r="AG80" s="9">
        <v>74</v>
      </c>
      <c r="AH80" s="9">
        <f>AH78-AH76</f>
        <v>5929</v>
      </c>
    </row>
    <row r="81" spans="1:34" x14ac:dyDescent="0.35">
      <c r="A81" s="19">
        <v>77</v>
      </c>
    </row>
    <row r="82" spans="1:34" s="2" customFormat="1" ht="21" x14ac:dyDescent="0.25">
      <c r="A82" s="19">
        <v>78</v>
      </c>
      <c r="B82" s="14" t="s">
        <v>97</v>
      </c>
      <c r="C82" s="3" t="s">
        <v>1</v>
      </c>
      <c r="D82" s="3" t="s">
        <v>2</v>
      </c>
      <c r="E82" s="3" t="s">
        <v>3</v>
      </c>
      <c r="F82" s="3" t="s">
        <v>4</v>
      </c>
      <c r="G82" s="3" t="s">
        <v>5</v>
      </c>
      <c r="H82" s="3" t="s">
        <v>6</v>
      </c>
      <c r="I82" s="3" t="s">
        <v>7</v>
      </c>
      <c r="J82" s="3" t="s">
        <v>8</v>
      </c>
      <c r="K82" s="3" t="s">
        <v>9</v>
      </c>
      <c r="L82" s="3" t="s">
        <v>10</v>
      </c>
      <c r="M82" s="3" t="s">
        <v>11</v>
      </c>
      <c r="N82" s="3" t="s">
        <v>12</v>
      </c>
      <c r="O82" s="2" t="s">
        <v>13</v>
      </c>
      <c r="P82" s="2" t="s">
        <v>14</v>
      </c>
      <c r="Q82" s="2" t="s">
        <v>15</v>
      </c>
      <c r="R82" s="2" t="s">
        <v>16</v>
      </c>
      <c r="S82" s="2" t="s">
        <v>17</v>
      </c>
      <c r="T82" s="2" t="s">
        <v>18</v>
      </c>
      <c r="U82" s="2" t="s">
        <v>19</v>
      </c>
      <c r="V82" s="2" t="s">
        <v>20</v>
      </c>
      <c r="W82" s="2" t="s">
        <v>21</v>
      </c>
      <c r="X82" s="2" t="s">
        <v>22</v>
      </c>
      <c r="Y82" s="2" t="s">
        <v>23</v>
      </c>
      <c r="Z82" s="2" t="s">
        <v>24</v>
      </c>
      <c r="AA82" s="2" t="s">
        <v>25</v>
      </c>
      <c r="AB82" s="2" t="s">
        <v>26</v>
      </c>
      <c r="AC82" s="2" t="s">
        <v>27</v>
      </c>
      <c r="AD82" s="2" t="s">
        <v>28</v>
      </c>
      <c r="AE82" s="2" t="s">
        <v>29</v>
      </c>
      <c r="AF82" s="2" t="s">
        <v>30</v>
      </c>
      <c r="AG82" s="2" t="s">
        <v>31</v>
      </c>
      <c r="AH82" s="2" t="s">
        <v>67</v>
      </c>
    </row>
    <row r="83" spans="1:34" s="9" customFormat="1" ht="12" x14ac:dyDescent="0.3">
      <c r="A83" s="19">
        <v>79</v>
      </c>
      <c r="B83" s="9" t="s">
        <v>90</v>
      </c>
      <c r="C83" s="1">
        <f>C92/C$98*100</f>
        <v>2.990654205607477</v>
      </c>
      <c r="D83" s="1">
        <f t="shared" ref="D83:AH89" si="5">D92/D$98*100</f>
        <v>4.0816326530612246</v>
      </c>
      <c r="E83" s="1">
        <f t="shared" si="5"/>
        <v>3.75</v>
      </c>
      <c r="F83" s="1">
        <f t="shared" si="5"/>
        <v>3.0104712041884816</v>
      </c>
      <c r="G83" s="1">
        <f t="shared" si="5"/>
        <v>2.0771513353115725</v>
      </c>
      <c r="H83" s="1">
        <f t="shared" si="5"/>
        <v>0</v>
      </c>
      <c r="I83" s="1">
        <f t="shared" si="5"/>
        <v>8.8435374149659864</v>
      </c>
      <c r="J83" s="1">
        <f t="shared" si="5"/>
        <v>4.2038216560509554</v>
      </c>
      <c r="K83" s="1">
        <f t="shared" si="5"/>
        <v>0</v>
      </c>
      <c r="L83" s="1">
        <f t="shared" si="5"/>
        <v>0.92983939137785288</v>
      </c>
      <c r="M83" s="1">
        <f t="shared" si="5"/>
        <v>1.0101010101010102</v>
      </c>
      <c r="N83" s="1">
        <f t="shared" si="5"/>
        <v>1.7436791630340016</v>
      </c>
      <c r="O83" s="1">
        <f t="shared" si="5"/>
        <v>0.55147058823529416</v>
      </c>
      <c r="P83" s="1">
        <f t="shared" si="5"/>
        <v>1.639344262295082</v>
      </c>
      <c r="Q83" s="1">
        <f t="shared" si="5"/>
        <v>0</v>
      </c>
      <c r="R83" s="1">
        <f t="shared" si="5"/>
        <v>0</v>
      </c>
      <c r="S83" s="1">
        <f t="shared" si="5"/>
        <v>3.3755274261603372</v>
      </c>
      <c r="T83" s="1">
        <f t="shared" si="5"/>
        <v>11.149228130360205</v>
      </c>
      <c r="U83" s="1">
        <f t="shared" si="5"/>
        <v>0</v>
      </c>
      <c r="V83" s="1">
        <f t="shared" si="5"/>
        <v>0.589622641509434</v>
      </c>
      <c r="W83" s="1">
        <f t="shared" si="5"/>
        <v>0.93457943925233633</v>
      </c>
      <c r="X83" s="1">
        <f t="shared" si="5"/>
        <v>12.780898876404494</v>
      </c>
      <c r="Y83" s="1">
        <f t="shared" si="5"/>
        <v>11.87648456057007</v>
      </c>
      <c r="Z83" s="1">
        <f t="shared" si="5"/>
        <v>6.25</v>
      </c>
      <c r="AA83" s="1">
        <f t="shared" si="5"/>
        <v>3.0927835051546393</v>
      </c>
      <c r="AB83" s="1">
        <f t="shared" si="5"/>
        <v>0.86393088552915775</v>
      </c>
      <c r="AC83" s="1">
        <f t="shared" si="5"/>
        <v>0.24489795918367346</v>
      </c>
      <c r="AD83" s="1">
        <f t="shared" si="5"/>
        <v>2.810304449648712</v>
      </c>
      <c r="AE83" s="1">
        <f t="shared" si="5"/>
        <v>0.88582677165354329</v>
      </c>
      <c r="AF83" s="1">
        <f t="shared" si="5"/>
        <v>6.8301225919439572</v>
      </c>
      <c r="AG83" s="1">
        <f t="shared" si="5"/>
        <v>0.73349633251833746</v>
      </c>
      <c r="AH83" s="1">
        <f t="shared" si="5"/>
        <v>2.8681327870223265</v>
      </c>
    </row>
    <row r="84" spans="1:34" s="9" customFormat="1" ht="12" x14ac:dyDescent="0.3">
      <c r="A84" s="19">
        <v>80</v>
      </c>
      <c r="B84" s="9" t="s">
        <v>91</v>
      </c>
      <c r="C84" s="1">
        <f t="shared" ref="C84:R89" si="6">C93/C$98*100</f>
        <v>41.682242990654203</v>
      </c>
      <c r="D84" s="1">
        <f t="shared" si="6"/>
        <v>42.176870748299322</v>
      </c>
      <c r="E84" s="1">
        <f t="shared" si="6"/>
        <v>23.75</v>
      </c>
      <c r="F84" s="1">
        <f t="shared" si="6"/>
        <v>20.6151832460733</v>
      </c>
      <c r="G84" s="1">
        <f t="shared" si="6"/>
        <v>20.178041543026705</v>
      </c>
      <c r="H84" s="1">
        <f t="shared" si="6"/>
        <v>13.552915766738661</v>
      </c>
      <c r="I84" s="1">
        <f t="shared" si="6"/>
        <v>39.261418853255584</v>
      </c>
      <c r="J84" s="1">
        <f t="shared" si="6"/>
        <v>22.420382165605098</v>
      </c>
      <c r="K84" s="1">
        <f t="shared" si="6"/>
        <v>29.590017825311943</v>
      </c>
      <c r="L84" s="1">
        <f t="shared" si="6"/>
        <v>16.145393068469989</v>
      </c>
      <c r="M84" s="1">
        <f t="shared" si="6"/>
        <v>27.946127946127948</v>
      </c>
      <c r="N84" s="1">
        <f t="shared" si="6"/>
        <v>21.272885789014822</v>
      </c>
      <c r="O84" s="1">
        <f t="shared" si="6"/>
        <v>38.970588235294116</v>
      </c>
      <c r="P84" s="1">
        <f t="shared" si="6"/>
        <v>40.515222482435597</v>
      </c>
      <c r="Q84" s="1">
        <f t="shared" si="6"/>
        <v>32.584269662921351</v>
      </c>
      <c r="R84" s="1">
        <f t="shared" si="6"/>
        <v>28.501827040194883</v>
      </c>
      <c r="S84" s="1">
        <f t="shared" si="5"/>
        <v>50.632911392405063</v>
      </c>
      <c r="T84" s="1">
        <f t="shared" si="5"/>
        <v>25.042881646655228</v>
      </c>
      <c r="U84" s="1">
        <f t="shared" si="5"/>
        <v>14.938488576449913</v>
      </c>
      <c r="V84" s="1">
        <f t="shared" si="5"/>
        <v>15.153301886792454</v>
      </c>
      <c r="W84" s="1">
        <f t="shared" si="5"/>
        <v>46.728971962616825</v>
      </c>
      <c r="X84" s="1">
        <f t="shared" si="5"/>
        <v>22.331460674157302</v>
      </c>
      <c r="Y84" s="1">
        <f t="shared" si="5"/>
        <v>23.990498812351543</v>
      </c>
      <c r="Z84" s="1">
        <f t="shared" si="5"/>
        <v>20</v>
      </c>
      <c r="AA84" s="1">
        <f t="shared" si="5"/>
        <v>16.869728209934394</v>
      </c>
      <c r="AB84" s="1">
        <f t="shared" si="5"/>
        <v>34.125269978401732</v>
      </c>
      <c r="AC84" s="1">
        <f t="shared" si="5"/>
        <v>19.918367346938776</v>
      </c>
      <c r="AD84" s="1">
        <f t="shared" si="5"/>
        <v>24.94145199063232</v>
      </c>
      <c r="AE84" s="1">
        <f t="shared" si="5"/>
        <v>13.681102362204726</v>
      </c>
      <c r="AF84" s="1">
        <f t="shared" si="5"/>
        <v>29.071803852889666</v>
      </c>
      <c r="AG84" s="1">
        <f t="shared" si="5"/>
        <v>26.405867970660147</v>
      </c>
      <c r="AH84" s="1">
        <f t="shared" si="5"/>
        <v>23.559662179111964</v>
      </c>
    </row>
    <row r="85" spans="1:34" s="9" customFormat="1" ht="12" x14ac:dyDescent="0.3">
      <c r="A85" s="19">
        <v>81</v>
      </c>
      <c r="B85" s="9" t="s">
        <v>92</v>
      </c>
      <c r="C85" s="1">
        <f t="shared" si="6"/>
        <v>6.1682242990654199</v>
      </c>
      <c r="D85" s="1">
        <f t="shared" si="5"/>
        <v>14.965986394557824</v>
      </c>
      <c r="E85" s="1">
        <f t="shared" si="5"/>
        <v>11.875</v>
      </c>
      <c r="F85" s="1">
        <f t="shared" si="5"/>
        <v>3.664921465968586</v>
      </c>
      <c r="G85" s="1">
        <f t="shared" si="5"/>
        <v>13.94658753709199</v>
      </c>
      <c r="H85" s="1">
        <f t="shared" si="5"/>
        <v>6.1015118790496761</v>
      </c>
      <c r="I85" s="1">
        <f t="shared" si="5"/>
        <v>5.5393586005830908</v>
      </c>
      <c r="J85" s="1">
        <f t="shared" si="5"/>
        <v>8.2802547770700627</v>
      </c>
      <c r="K85" s="1">
        <f t="shared" si="5"/>
        <v>6.5953654188948301</v>
      </c>
      <c r="L85" s="1">
        <f t="shared" si="5"/>
        <v>1.9019442096365173</v>
      </c>
      <c r="M85" s="1">
        <f t="shared" si="5"/>
        <v>9.4276094276094273</v>
      </c>
      <c r="N85" s="1">
        <f t="shared" si="5"/>
        <v>5.9285091543156057</v>
      </c>
      <c r="O85" s="1">
        <f t="shared" si="5"/>
        <v>9.9264705882352935</v>
      </c>
      <c r="P85" s="1">
        <f t="shared" si="5"/>
        <v>13.817330210772832</v>
      </c>
      <c r="Q85" s="1">
        <f t="shared" si="5"/>
        <v>13.48314606741573</v>
      </c>
      <c r="R85" s="1">
        <f t="shared" si="5"/>
        <v>3.5322777101096223</v>
      </c>
      <c r="S85" s="1">
        <f t="shared" si="5"/>
        <v>5.485232067510549</v>
      </c>
      <c r="T85" s="1">
        <f t="shared" si="5"/>
        <v>5.1457975986277873</v>
      </c>
      <c r="U85" s="1">
        <f t="shared" si="5"/>
        <v>9.6660808435852363</v>
      </c>
      <c r="V85" s="1">
        <f t="shared" si="5"/>
        <v>2.4764150943396226</v>
      </c>
      <c r="W85" s="1">
        <f t="shared" si="5"/>
        <v>9.657320872274143</v>
      </c>
      <c r="X85" s="1">
        <f t="shared" si="5"/>
        <v>6.8820224719101128</v>
      </c>
      <c r="Y85" s="1">
        <f t="shared" si="5"/>
        <v>25.415676959619955</v>
      </c>
      <c r="Z85" s="1">
        <f t="shared" si="5"/>
        <v>18.75</v>
      </c>
      <c r="AA85" s="1">
        <f t="shared" si="5"/>
        <v>5.9044048734770387</v>
      </c>
      <c r="AB85" s="1">
        <f t="shared" si="5"/>
        <v>5.3995680345572357</v>
      </c>
      <c r="AC85" s="1">
        <f t="shared" si="5"/>
        <v>2.9387755102040813</v>
      </c>
      <c r="AD85" s="1">
        <f t="shared" si="5"/>
        <v>7.2599531615925059</v>
      </c>
      <c r="AE85" s="1">
        <f t="shared" si="5"/>
        <v>7.3818897637795269</v>
      </c>
      <c r="AF85" s="1">
        <f t="shared" si="5"/>
        <v>4.028021015761821</v>
      </c>
      <c r="AG85" s="1">
        <f t="shared" si="5"/>
        <v>11.98044009779951</v>
      </c>
      <c r="AH85" s="1">
        <f t="shared" si="5"/>
        <v>6.242160715778911</v>
      </c>
    </row>
    <row r="86" spans="1:34" s="9" customFormat="1" ht="12" x14ac:dyDescent="0.3">
      <c r="A86" s="19">
        <v>82</v>
      </c>
      <c r="B86" s="9" t="s">
        <v>93</v>
      </c>
      <c r="C86" s="1">
        <f t="shared" si="6"/>
        <v>22.990654205607477</v>
      </c>
      <c r="D86" s="1">
        <f t="shared" si="5"/>
        <v>19.047619047619047</v>
      </c>
      <c r="E86" s="1">
        <f t="shared" si="5"/>
        <v>45.9375</v>
      </c>
      <c r="F86" s="1">
        <f t="shared" si="5"/>
        <v>11.976439790575915</v>
      </c>
      <c r="G86" s="1">
        <f t="shared" si="5"/>
        <v>7.71513353115727</v>
      </c>
      <c r="H86" s="1">
        <f t="shared" si="5"/>
        <v>19.654427645788335</v>
      </c>
      <c r="I86" s="1">
        <f t="shared" si="5"/>
        <v>22.837706511175899</v>
      </c>
      <c r="J86" s="1">
        <f t="shared" si="5"/>
        <v>54.904458598726116</v>
      </c>
      <c r="K86" s="1">
        <f t="shared" si="5"/>
        <v>37.789661319073083</v>
      </c>
      <c r="L86" s="1">
        <f t="shared" si="5"/>
        <v>30.600169061707522</v>
      </c>
      <c r="M86" s="1">
        <f t="shared" si="5"/>
        <v>26.936026936026934</v>
      </c>
      <c r="N86" s="1">
        <f t="shared" si="5"/>
        <v>8.7183958151700089</v>
      </c>
      <c r="O86" s="1">
        <f t="shared" si="5"/>
        <v>18.382352941176471</v>
      </c>
      <c r="P86" s="1">
        <f t="shared" si="5"/>
        <v>22.950819672131146</v>
      </c>
      <c r="Q86" s="1">
        <f t="shared" si="5"/>
        <v>34.269662921348313</v>
      </c>
      <c r="R86" s="1">
        <f t="shared" si="5"/>
        <v>36.4190012180268</v>
      </c>
      <c r="S86" s="1">
        <f t="shared" si="5"/>
        <v>17.721518987341771</v>
      </c>
      <c r="T86" s="1">
        <f t="shared" si="5"/>
        <v>13.293310463121784</v>
      </c>
      <c r="U86" s="1">
        <f t="shared" si="5"/>
        <v>5.6239015817223192</v>
      </c>
      <c r="V86" s="1">
        <f t="shared" si="5"/>
        <v>65.212264150943398</v>
      </c>
      <c r="W86" s="1">
        <f t="shared" si="5"/>
        <v>23.987538940809969</v>
      </c>
      <c r="X86" s="1">
        <f t="shared" si="5"/>
        <v>26.123595505617981</v>
      </c>
      <c r="Y86" s="1">
        <f t="shared" si="5"/>
        <v>21.140142517814727</v>
      </c>
      <c r="Z86" s="1">
        <f t="shared" si="5"/>
        <v>7.5</v>
      </c>
      <c r="AA86" s="1">
        <f t="shared" si="5"/>
        <v>61.574507966260541</v>
      </c>
      <c r="AB86" s="1">
        <f t="shared" si="5"/>
        <v>57.019438444924411</v>
      </c>
      <c r="AC86" s="1">
        <f t="shared" si="5"/>
        <v>64.08163265306122</v>
      </c>
      <c r="AD86" s="1">
        <f t="shared" si="5"/>
        <v>17.56440281030445</v>
      </c>
      <c r="AE86" s="1">
        <f t="shared" si="5"/>
        <v>8.7598425196850389</v>
      </c>
      <c r="AF86" s="1">
        <f t="shared" si="5"/>
        <v>55.516637478108578</v>
      </c>
      <c r="AG86" s="1">
        <f t="shared" si="5"/>
        <v>20.048899755501225</v>
      </c>
      <c r="AH86" s="1">
        <f t="shared" si="5"/>
        <v>30.479137051592943</v>
      </c>
    </row>
    <row r="87" spans="1:34" s="9" customFormat="1" ht="12" x14ac:dyDescent="0.3">
      <c r="A87" s="19">
        <v>83</v>
      </c>
      <c r="B87" s="9" t="s">
        <v>94</v>
      </c>
      <c r="C87" s="1">
        <f t="shared" si="6"/>
        <v>1.6822429906542056</v>
      </c>
      <c r="D87" s="1">
        <f t="shared" si="5"/>
        <v>0</v>
      </c>
      <c r="E87" s="1">
        <f t="shared" si="5"/>
        <v>3.75</v>
      </c>
      <c r="F87" s="1">
        <f t="shared" si="5"/>
        <v>3.9921465968586389</v>
      </c>
      <c r="G87" s="1">
        <f t="shared" si="5"/>
        <v>0</v>
      </c>
      <c r="H87" s="1">
        <f t="shared" si="5"/>
        <v>1.5118790496760259</v>
      </c>
      <c r="I87" s="1">
        <f t="shared" si="5"/>
        <v>4.0816326530612246</v>
      </c>
      <c r="J87" s="1">
        <f t="shared" si="5"/>
        <v>1.4012738853503186</v>
      </c>
      <c r="K87" s="1">
        <f t="shared" si="5"/>
        <v>0.89126559714795017</v>
      </c>
      <c r="L87" s="1">
        <f t="shared" si="5"/>
        <v>3.6770921386305999</v>
      </c>
      <c r="M87" s="1">
        <f t="shared" si="5"/>
        <v>0</v>
      </c>
      <c r="N87" s="1">
        <f t="shared" si="5"/>
        <v>0.26155187445510025</v>
      </c>
      <c r="O87" s="1">
        <f t="shared" si="5"/>
        <v>8.6397058823529402</v>
      </c>
      <c r="P87" s="1">
        <f t="shared" si="5"/>
        <v>11.943793911007026</v>
      </c>
      <c r="Q87" s="1">
        <f t="shared" si="5"/>
        <v>0</v>
      </c>
      <c r="R87" s="1">
        <f t="shared" si="5"/>
        <v>4.1412911084043849</v>
      </c>
      <c r="S87" s="1">
        <f t="shared" si="5"/>
        <v>4.852320675105485</v>
      </c>
      <c r="T87" s="1">
        <f t="shared" si="5"/>
        <v>32.418524871355061</v>
      </c>
      <c r="U87" s="1">
        <f t="shared" si="5"/>
        <v>0.52724077328646746</v>
      </c>
      <c r="V87" s="1">
        <f t="shared" si="5"/>
        <v>3.4198113207547167</v>
      </c>
      <c r="W87" s="1">
        <f t="shared" si="5"/>
        <v>4.9844236760124607</v>
      </c>
      <c r="X87" s="1">
        <f t="shared" si="5"/>
        <v>4.6348314606741576</v>
      </c>
      <c r="Y87" s="1">
        <f t="shared" si="5"/>
        <v>2.8503562945368173</v>
      </c>
      <c r="Z87" s="1">
        <f t="shared" si="5"/>
        <v>21.25</v>
      </c>
      <c r="AA87" s="1">
        <f t="shared" si="5"/>
        <v>9.184629803186505</v>
      </c>
      <c r="AB87" s="1">
        <f t="shared" si="5"/>
        <v>0.86393088552915775</v>
      </c>
      <c r="AC87" s="1">
        <f t="shared" si="5"/>
        <v>4.6530612244897966</v>
      </c>
      <c r="AD87" s="1">
        <f t="shared" si="5"/>
        <v>2.6932084309133488</v>
      </c>
      <c r="AE87" s="1">
        <f t="shared" si="5"/>
        <v>2.6574803149606301</v>
      </c>
      <c r="AF87" s="1">
        <f t="shared" si="5"/>
        <v>0.87565674255691772</v>
      </c>
      <c r="AG87" s="1">
        <f t="shared" si="5"/>
        <v>7.3349633251833746</v>
      </c>
      <c r="AH87" s="1">
        <f t="shared" si="5"/>
        <v>4.9084371602976837</v>
      </c>
    </row>
    <row r="88" spans="1:34" s="9" customFormat="1" ht="12" x14ac:dyDescent="0.3">
      <c r="A88" s="19">
        <v>84</v>
      </c>
      <c r="B88" s="9" t="s">
        <v>95</v>
      </c>
      <c r="C88" s="1">
        <f t="shared" si="6"/>
        <v>25.046728971962619</v>
      </c>
      <c r="D88" s="1">
        <f t="shared" si="5"/>
        <v>18.367346938775512</v>
      </c>
      <c r="E88" s="1">
        <f t="shared" si="5"/>
        <v>11.875</v>
      </c>
      <c r="F88" s="1">
        <f t="shared" si="5"/>
        <v>56.47905759162304</v>
      </c>
      <c r="G88" s="1">
        <f t="shared" si="5"/>
        <v>52.52225519287834</v>
      </c>
      <c r="H88" s="1">
        <f t="shared" si="5"/>
        <v>59.611231101511876</v>
      </c>
      <c r="I88" s="1">
        <f t="shared" si="5"/>
        <v>19.727891156462583</v>
      </c>
      <c r="J88" s="1">
        <f t="shared" si="5"/>
        <v>9.8089171974522298</v>
      </c>
      <c r="K88" s="1">
        <f t="shared" si="5"/>
        <v>23.707664884135475</v>
      </c>
      <c r="L88" s="1">
        <f t="shared" si="5"/>
        <v>46.956889264581577</v>
      </c>
      <c r="M88" s="1">
        <f t="shared" si="5"/>
        <v>32.659932659932664</v>
      </c>
      <c r="N88" s="1">
        <f t="shared" si="5"/>
        <v>62.162162162162161</v>
      </c>
      <c r="O88" s="1">
        <f t="shared" si="5"/>
        <v>23.897058823529413</v>
      </c>
      <c r="P88" s="1">
        <f t="shared" si="5"/>
        <v>10.53864168618267</v>
      </c>
      <c r="Q88" s="1">
        <f t="shared" si="5"/>
        <v>19.662921348314608</v>
      </c>
      <c r="R88" s="1">
        <f t="shared" si="5"/>
        <v>28.136419001218027</v>
      </c>
      <c r="S88" s="1">
        <f t="shared" si="5"/>
        <v>17.510548523206751</v>
      </c>
      <c r="T88" s="1">
        <f t="shared" si="5"/>
        <v>12.69296740994854</v>
      </c>
      <c r="U88" s="1">
        <f t="shared" si="5"/>
        <v>70.474516695957817</v>
      </c>
      <c r="V88" s="1">
        <f t="shared" si="5"/>
        <v>13.089622641509436</v>
      </c>
      <c r="W88" s="1">
        <f t="shared" si="5"/>
        <v>12.149532710280374</v>
      </c>
      <c r="X88" s="1">
        <f t="shared" si="5"/>
        <v>26.123595505617981</v>
      </c>
      <c r="Y88" s="1">
        <f t="shared" si="5"/>
        <v>15.201900237529692</v>
      </c>
      <c r="Z88" s="1">
        <f t="shared" si="5"/>
        <v>37.5</v>
      </c>
      <c r="AA88" s="1">
        <f t="shared" si="5"/>
        <v>3.5613870665417062</v>
      </c>
      <c r="AB88" s="1">
        <f t="shared" si="5"/>
        <v>1.7278617710583155</v>
      </c>
      <c r="AC88" s="1">
        <f t="shared" si="5"/>
        <v>7.9183673469387763</v>
      </c>
      <c r="AD88" s="1">
        <f t="shared" si="5"/>
        <v>44.613583138173304</v>
      </c>
      <c r="AE88" s="1">
        <f t="shared" si="5"/>
        <v>66.929133858267718</v>
      </c>
      <c r="AF88" s="1">
        <f t="shared" si="5"/>
        <v>4.2031523642732047</v>
      </c>
      <c r="AG88" s="1">
        <f t="shared" si="5"/>
        <v>33.251833740831295</v>
      </c>
      <c r="AH88" s="1">
        <f t="shared" si="5"/>
        <v>32.005184379964881</v>
      </c>
    </row>
    <row r="89" spans="1:34" s="9" customFormat="1" ht="12" x14ac:dyDescent="0.3">
      <c r="A89" s="19">
        <v>85</v>
      </c>
      <c r="B89" s="9" t="s">
        <v>96</v>
      </c>
      <c r="C89" s="1">
        <f t="shared" si="6"/>
        <v>100</v>
      </c>
      <c r="D89" s="1">
        <f t="shared" si="5"/>
        <v>100</v>
      </c>
      <c r="E89" s="1">
        <f t="shared" si="5"/>
        <v>100</v>
      </c>
      <c r="F89" s="1">
        <f t="shared" si="5"/>
        <v>100</v>
      </c>
      <c r="G89" s="1">
        <f t="shared" si="5"/>
        <v>100</v>
      </c>
      <c r="H89" s="1">
        <f t="shared" si="5"/>
        <v>100</v>
      </c>
      <c r="I89" s="1">
        <f t="shared" si="5"/>
        <v>100</v>
      </c>
      <c r="J89" s="1">
        <f t="shared" si="5"/>
        <v>100</v>
      </c>
      <c r="K89" s="1">
        <f t="shared" si="5"/>
        <v>100</v>
      </c>
      <c r="L89" s="1">
        <f t="shared" si="5"/>
        <v>100</v>
      </c>
      <c r="M89" s="1">
        <f t="shared" si="5"/>
        <v>100</v>
      </c>
      <c r="N89" s="1">
        <f t="shared" si="5"/>
        <v>100</v>
      </c>
      <c r="O89" s="1">
        <f t="shared" si="5"/>
        <v>100</v>
      </c>
      <c r="P89" s="1">
        <f t="shared" si="5"/>
        <v>100</v>
      </c>
      <c r="Q89" s="1">
        <f t="shared" si="5"/>
        <v>100</v>
      </c>
      <c r="R89" s="1">
        <f t="shared" si="5"/>
        <v>100</v>
      </c>
      <c r="S89" s="1">
        <f t="shared" si="5"/>
        <v>100</v>
      </c>
      <c r="T89" s="1">
        <f t="shared" si="5"/>
        <v>100</v>
      </c>
      <c r="U89" s="1">
        <f t="shared" si="5"/>
        <v>100</v>
      </c>
      <c r="V89" s="1">
        <f t="shared" si="5"/>
        <v>100</v>
      </c>
      <c r="W89" s="1">
        <f t="shared" si="5"/>
        <v>100</v>
      </c>
      <c r="X89" s="1">
        <f t="shared" si="5"/>
        <v>100</v>
      </c>
      <c r="Y89" s="1">
        <f t="shared" si="5"/>
        <v>100</v>
      </c>
      <c r="Z89" s="1">
        <f t="shared" si="5"/>
        <v>100</v>
      </c>
      <c r="AA89" s="1">
        <f t="shared" si="5"/>
        <v>100</v>
      </c>
      <c r="AB89" s="1">
        <f t="shared" si="5"/>
        <v>100</v>
      </c>
      <c r="AC89" s="1">
        <f t="shared" si="5"/>
        <v>100</v>
      </c>
      <c r="AD89" s="1">
        <f t="shared" si="5"/>
        <v>100</v>
      </c>
      <c r="AE89" s="1">
        <f t="shared" si="5"/>
        <v>100</v>
      </c>
      <c r="AF89" s="1">
        <f t="shared" si="5"/>
        <v>100</v>
      </c>
      <c r="AG89" s="1">
        <f t="shared" si="5"/>
        <v>100</v>
      </c>
      <c r="AH89" s="1">
        <f t="shared" si="5"/>
        <v>100</v>
      </c>
    </row>
    <row r="90" spans="1:34" x14ac:dyDescent="0.35">
      <c r="A90" s="19">
        <v>86</v>
      </c>
    </row>
    <row r="91" spans="1:34" x14ac:dyDescent="0.35">
      <c r="A91" s="19">
        <v>87</v>
      </c>
    </row>
    <row r="92" spans="1:34" s="9" customFormat="1" ht="12" x14ac:dyDescent="0.3">
      <c r="A92" s="19">
        <v>88</v>
      </c>
      <c r="B92" s="9" t="s">
        <v>90</v>
      </c>
      <c r="C92" s="9">
        <v>16</v>
      </c>
      <c r="D92" s="9">
        <v>6</v>
      </c>
      <c r="E92" s="9">
        <v>12</v>
      </c>
      <c r="F92" s="9">
        <v>46</v>
      </c>
      <c r="G92" s="9">
        <v>7</v>
      </c>
      <c r="H92" s="9">
        <v>0</v>
      </c>
      <c r="I92" s="9">
        <v>91</v>
      </c>
      <c r="J92" s="9">
        <v>33</v>
      </c>
      <c r="K92" s="9">
        <v>0</v>
      </c>
      <c r="L92" s="9">
        <v>22</v>
      </c>
      <c r="M92" s="9">
        <v>3</v>
      </c>
      <c r="N92" s="9">
        <v>20</v>
      </c>
      <c r="O92" s="9">
        <v>3</v>
      </c>
      <c r="P92" s="9">
        <v>7</v>
      </c>
      <c r="Q92" s="9">
        <v>0</v>
      </c>
      <c r="R92" s="9">
        <v>0</v>
      </c>
      <c r="S92" s="9">
        <v>16</v>
      </c>
      <c r="T92" s="9">
        <v>130</v>
      </c>
      <c r="U92" s="9">
        <v>0</v>
      </c>
      <c r="V92" s="9">
        <v>10</v>
      </c>
      <c r="W92" s="9">
        <v>3</v>
      </c>
      <c r="X92" s="9">
        <v>91</v>
      </c>
      <c r="Y92" s="9">
        <v>50</v>
      </c>
      <c r="Z92" s="9">
        <v>5</v>
      </c>
      <c r="AA92" s="9">
        <v>33</v>
      </c>
      <c r="AB92" s="9">
        <v>4</v>
      </c>
      <c r="AC92" s="9">
        <v>3</v>
      </c>
      <c r="AD92" s="9">
        <v>24</v>
      </c>
      <c r="AE92" s="9">
        <v>9</v>
      </c>
      <c r="AF92" s="9">
        <v>39</v>
      </c>
      <c r="AG92" s="9">
        <v>3</v>
      </c>
      <c r="AH92" s="9">
        <v>686</v>
      </c>
    </row>
    <row r="93" spans="1:34" s="9" customFormat="1" ht="12" x14ac:dyDescent="0.3">
      <c r="A93" s="19">
        <v>89</v>
      </c>
      <c r="B93" s="9" t="s">
        <v>91</v>
      </c>
      <c r="C93" s="9">
        <v>223</v>
      </c>
      <c r="D93" s="9">
        <v>62</v>
      </c>
      <c r="E93" s="9">
        <v>76</v>
      </c>
      <c r="F93" s="9">
        <v>315</v>
      </c>
      <c r="G93" s="9">
        <v>68</v>
      </c>
      <c r="H93" s="9">
        <v>251</v>
      </c>
      <c r="I93" s="9">
        <v>404</v>
      </c>
      <c r="J93" s="9">
        <v>176</v>
      </c>
      <c r="K93" s="9">
        <v>166</v>
      </c>
      <c r="L93" s="9">
        <v>382</v>
      </c>
      <c r="M93" s="9">
        <v>83</v>
      </c>
      <c r="N93" s="9">
        <v>244</v>
      </c>
      <c r="O93" s="9">
        <v>212</v>
      </c>
      <c r="P93" s="9">
        <v>173</v>
      </c>
      <c r="Q93" s="9">
        <v>58</v>
      </c>
      <c r="R93" s="9">
        <v>234</v>
      </c>
      <c r="S93" s="9">
        <v>240</v>
      </c>
      <c r="T93" s="9">
        <v>292</v>
      </c>
      <c r="U93" s="9">
        <v>85</v>
      </c>
      <c r="V93" s="9">
        <v>257</v>
      </c>
      <c r="W93" s="9">
        <v>150</v>
      </c>
      <c r="X93" s="9">
        <v>159</v>
      </c>
      <c r="Y93" s="9">
        <v>101</v>
      </c>
      <c r="Z93" s="9">
        <v>16</v>
      </c>
      <c r="AA93" s="9">
        <v>180</v>
      </c>
      <c r="AB93" s="9">
        <v>158</v>
      </c>
      <c r="AC93" s="9">
        <v>244</v>
      </c>
      <c r="AD93" s="9">
        <v>213</v>
      </c>
      <c r="AE93" s="9">
        <v>139</v>
      </c>
      <c r="AF93" s="9">
        <v>166</v>
      </c>
      <c r="AG93" s="9">
        <v>108</v>
      </c>
      <c r="AH93" s="9">
        <v>5635</v>
      </c>
    </row>
    <row r="94" spans="1:34" s="9" customFormat="1" ht="12" x14ac:dyDescent="0.3">
      <c r="A94" s="19">
        <v>90</v>
      </c>
      <c r="B94" s="9" t="s">
        <v>92</v>
      </c>
      <c r="C94" s="9">
        <v>33</v>
      </c>
      <c r="D94" s="9">
        <v>22</v>
      </c>
      <c r="E94" s="9">
        <v>38</v>
      </c>
      <c r="F94" s="9">
        <v>56</v>
      </c>
      <c r="G94" s="9">
        <v>47</v>
      </c>
      <c r="H94" s="9">
        <v>113</v>
      </c>
      <c r="I94" s="9">
        <v>57</v>
      </c>
      <c r="J94" s="9">
        <v>65</v>
      </c>
      <c r="K94" s="9">
        <v>37</v>
      </c>
      <c r="L94" s="9">
        <v>45</v>
      </c>
      <c r="M94" s="9">
        <v>28</v>
      </c>
      <c r="N94" s="9">
        <v>68</v>
      </c>
      <c r="O94" s="9">
        <v>54</v>
      </c>
      <c r="P94" s="9">
        <v>59</v>
      </c>
      <c r="Q94" s="9">
        <v>24</v>
      </c>
      <c r="R94" s="9">
        <v>29</v>
      </c>
      <c r="S94" s="9">
        <v>26</v>
      </c>
      <c r="T94" s="9">
        <v>60</v>
      </c>
      <c r="U94" s="9">
        <v>55</v>
      </c>
      <c r="V94" s="9">
        <v>42</v>
      </c>
      <c r="W94" s="9">
        <v>31</v>
      </c>
      <c r="X94" s="9">
        <v>49</v>
      </c>
      <c r="Y94" s="9">
        <v>107</v>
      </c>
      <c r="Z94" s="9">
        <v>15</v>
      </c>
      <c r="AA94" s="9">
        <v>63</v>
      </c>
      <c r="AB94" s="9">
        <v>25</v>
      </c>
      <c r="AC94" s="9">
        <v>36</v>
      </c>
      <c r="AD94" s="9">
        <v>62</v>
      </c>
      <c r="AE94" s="9">
        <v>75</v>
      </c>
      <c r="AF94" s="9">
        <v>23</v>
      </c>
      <c r="AG94" s="9">
        <v>49</v>
      </c>
      <c r="AH94" s="9">
        <v>1493</v>
      </c>
    </row>
    <row r="95" spans="1:34" s="9" customFormat="1" ht="12" x14ac:dyDescent="0.3">
      <c r="A95" s="19">
        <v>91</v>
      </c>
      <c r="B95" s="9" t="s">
        <v>93</v>
      </c>
      <c r="C95" s="9">
        <v>123</v>
      </c>
      <c r="D95" s="9">
        <v>28</v>
      </c>
      <c r="E95" s="9">
        <v>147</v>
      </c>
      <c r="F95" s="9">
        <v>183</v>
      </c>
      <c r="G95" s="9">
        <v>26</v>
      </c>
      <c r="H95" s="9">
        <v>364</v>
      </c>
      <c r="I95" s="9">
        <v>235</v>
      </c>
      <c r="J95" s="9">
        <v>431</v>
      </c>
      <c r="K95" s="9">
        <v>212</v>
      </c>
      <c r="L95" s="9">
        <v>724</v>
      </c>
      <c r="M95" s="9">
        <v>80</v>
      </c>
      <c r="N95" s="9">
        <v>100</v>
      </c>
      <c r="O95" s="9">
        <v>100</v>
      </c>
      <c r="P95" s="9">
        <v>98</v>
      </c>
      <c r="Q95" s="9">
        <v>61</v>
      </c>
      <c r="R95" s="9">
        <v>299</v>
      </c>
      <c r="S95" s="9">
        <v>84</v>
      </c>
      <c r="T95" s="9">
        <v>155</v>
      </c>
      <c r="U95" s="9">
        <v>32</v>
      </c>
      <c r="V95" s="9">
        <v>1106</v>
      </c>
      <c r="W95" s="9">
        <v>77</v>
      </c>
      <c r="X95" s="9">
        <v>186</v>
      </c>
      <c r="Y95" s="9">
        <v>89</v>
      </c>
      <c r="Z95" s="9">
        <v>6</v>
      </c>
      <c r="AA95" s="9">
        <v>657</v>
      </c>
      <c r="AB95" s="9">
        <v>264</v>
      </c>
      <c r="AC95" s="9">
        <v>785</v>
      </c>
      <c r="AD95" s="9">
        <v>150</v>
      </c>
      <c r="AE95" s="9">
        <v>89</v>
      </c>
      <c r="AF95" s="9">
        <v>317</v>
      </c>
      <c r="AG95" s="9">
        <v>82</v>
      </c>
      <c r="AH95" s="9">
        <v>7290</v>
      </c>
    </row>
    <row r="96" spans="1:34" s="9" customFormat="1" ht="12" x14ac:dyDescent="0.3">
      <c r="A96" s="19">
        <v>92</v>
      </c>
      <c r="B96" s="9" t="s">
        <v>94</v>
      </c>
      <c r="C96" s="9">
        <v>9</v>
      </c>
      <c r="D96" s="9">
        <v>0</v>
      </c>
      <c r="E96" s="9">
        <v>12</v>
      </c>
      <c r="F96" s="9">
        <v>61</v>
      </c>
      <c r="G96" s="9">
        <v>0</v>
      </c>
      <c r="H96" s="9">
        <v>28</v>
      </c>
      <c r="I96" s="9">
        <v>42</v>
      </c>
      <c r="J96" s="9">
        <v>11</v>
      </c>
      <c r="K96" s="9">
        <v>5</v>
      </c>
      <c r="L96" s="9">
        <v>87</v>
      </c>
      <c r="M96" s="9">
        <v>0</v>
      </c>
      <c r="N96" s="9">
        <v>3</v>
      </c>
      <c r="O96" s="9">
        <v>47</v>
      </c>
      <c r="P96" s="9">
        <v>51</v>
      </c>
      <c r="Q96" s="9">
        <v>0</v>
      </c>
      <c r="R96" s="9">
        <v>34</v>
      </c>
      <c r="S96" s="9">
        <v>23</v>
      </c>
      <c r="T96" s="9">
        <v>378</v>
      </c>
      <c r="U96" s="9">
        <v>3</v>
      </c>
      <c r="V96" s="9">
        <v>58</v>
      </c>
      <c r="W96" s="9">
        <v>16</v>
      </c>
      <c r="X96" s="9">
        <v>33</v>
      </c>
      <c r="Y96" s="9">
        <v>12</v>
      </c>
      <c r="Z96" s="9">
        <v>17</v>
      </c>
      <c r="AA96" s="9">
        <v>98</v>
      </c>
      <c r="AB96" s="9">
        <v>4</v>
      </c>
      <c r="AC96" s="9">
        <v>57</v>
      </c>
      <c r="AD96" s="9">
        <v>23</v>
      </c>
      <c r="AE96" s="9">
        <v>27</v>
      </c>
      <c r="AF96" s="9">
        <v>5</v>
      </c>
      <c r="AG96" s="9">
        <v>30</v>
      </c>
      <c r="AH96" s="9">
        <v>1174</v>
      </c>
    </row>
    <row r="97" spans="1:34" s="9" customFormat="1" ht="12" x14ac:dyDescent="0.3">
      <c r="A97" s="19">
        <v>93</v>
      </c>
      <c r="B97" s="9" t="s">
        <v>95</v>
      </c>
      <c r="C97" s="9">
        <v>134</v>
      </c>
      <c r="D97" s="9">
        <v>27</v>
      </c>
      <c r="E97" s="9">
        <v>38</v>
      </c>
      <c r="F97" s="9">
        <v>863</v>
      </c>
      <c r="G97" s="9">
        <v>177</v>
      </c>
      <c r="H97" s="9">
        <v>1104</v>
      </c>
      <c r="I97" s="9">
        <v>203</v>
      </c>
      <c r="J97" s="9">
        <v>77</v>
      </c>
      <c r="K97" s="9">
        <v>133</v>
      </c>
      <c r="L97" s="9">
        <v>1111</v>
      </c>
      <c r="M97" s="9">
        <v>97</v>
      </c>
      <c r="N97" s="9">
        <v>713</v>
      </c>
      <c r="O97" s="9">
        <v>130</v>
      </c>
      <c r="P97" s="9">
        <v>45</v>
      </c>
      <c r="Q97" s="9">
        <v>35</v>
      </c>
      <c r="R97" s="9">
        <v>231</v>
      </c>
      <c r="S97" s="9">
        <v>83</v>
      </c>
      <c r="T97" s="9">
        <v>148</v>
      </c>
      <c r="U97" s="9">
        <v>401</v>
      </c>
      <c r="V97" s="9">
        <v>222</v>
      </c>
      <c r="W97" s="9">
        <v>39</v>
      </c>
      <c r="X97" s="9">
        <v>186</v>
      </c>
      <c r="Y97" s="9">
        <v>64</v>
      </c>
      <c r="Z97" s="9">
        <v>30</v>
      </c>
      <c r="AA97" s="9">
        <v>38</v>
      </c>
      <c r="AB97" s="9">
        <v>8</v>
      </c>
      <c r="AC97" s="9">
        <v>97</v>
      </c>
      <c r="AD97" s="9">
        <v>381</v>
      </c>
      <c r="AE97" s="9">
        <v>680</v>
      </c>
      <c r="AF97" s="9">
        <v>24</v>
      </c>
      <c r="AG97" s="9">
        <v>136</v>
      </c>
      <c r="AH97" s="9">
        <v>7655</v>
      </c>
    </row>
    <row r="98" spans="1:34" s="9" customFormat="1" ht="12" x14ac:dyDescent="0.3">
      <c r="A98" s="19">
        <v>94</v>
      </c>
      <c r="B98" s="9" t="s">
        <v>96</v>
      </c>
      <c r="C98" s="9">
        <v>535</v>
      </c>
      <c r="D98" s="9">
        <v>147</v>
      </c>
      <c r="E98" s="9">
        <v>320</v>
      </c>
      <c r="F98" s="9">
        <v>1528</v>
      </c>
      <c r="G98" s="9">
        <v>337</v>
      </c>
      <c r="H98" s="9">
        <v>1852</v>
      </c>
      <c r="I98" s="9">
        <v>1029</v>
      </c>
      <c r="J98" s="9">
        <v>785</v>
      </c>
      <c r="K98" s="9">
        <v>561</v>
      </c>
      <c r="L98" s="9">
        <v>2366</v>
      </c>
      <c r="M98" s="9">
        <v>297</v>
      </c>
      <c r="N98" s="9">
        <v>1147</v>
      </c>
      <c r="O98" s="9">
        <v>544</v>
      </c>
      <c r="P98" s="9">
        <v>427</v>
      </c>
      <c r="Q98" s="9">
        <v>178</v>
      </c>
      <c r="R98" s="9">
        <v>821</v>
      </c>
      <c r="S98" s="9">
        <v>474</v>
      </c>
      <c r="T98" s="9">
        <v>1166</v>
      </c>
      <c r="U98" s="9">
        <v>569</v>
      </c>
      <c r="V98" s="9">
        <v>1696</v>
      </c>
      <c r="W98" s="9">
        <v>321</v>
      </c>
      <c r="X98" s="9">
        <v>712</v>
      </c>
      <c r="Y98" s="9">
        <v>421</v>
      </c>
      <c r="Z98" s="9">
        <v>80</v>
      </c>
      <c r="AA98" s="9">
        <v>1067</v>
      </c>
      <c r="AB98" s="9">
        <v>463</v>
      </c>
      <c r="AC98" s="9">
        <v>1225</v>
      </c>
      <c r="AD98" s="9">
        <v>854</v>
      </c>
      <c r="AE98" s="9">
        <v>1016</v>
      </c>
      <c r="AF98" s="9">
        <v>571</v>
      </c>
      <c r="AG98" s="9">
        <v>409</v>
      </c>
      <c r="AH98" s="9">
        <v>23918</v>
      </c>
    </row>
  </sheetData>
  <sheetProtection sheet="1" objects="1" scenarios="1"/>
  <sortState xmlns:xlrd2="http://schemas.microsoft.com/office/spreadsheetml/2017/richdata2" columnSort="1" ref="C43:AG66">
    <sortCondition descending="1" ref="C43:AG43"/>
    <sortCondition ref="C44:AG44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36D6-B0DC-4F3B-A689-4FEF360DDDF8}">
  <dimension ref="A1"/>
  <sheetViews>
    <sheetView workbookViewId="0">
      <selection activeCell="K20" sqref="K2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4E3D-89DC-416E-859D-517DA9DFD7B1}">
  <sheetPr>
    <pageSetUpPr fitToPage="1"/>
  </sheetPr>
  <dimension ref="D1:AO87"/>
  <sheetViews>
    <sheetView showGridLines="0" showRowColHeaders="0" tabSelected="1" topLeftCell="B1" zoomScale="55" zoomScaleNormal="55" workbookViewId="0">
      <selection activeCell="T9" sqref="T9"/>
    </sheetView>
  </sheetViews>
  <sheetFormatPr defaultColWidth="8.7265625" defaultRowHeight="14.5" x14ac:dyDescent="0.35"/>
  <cols>
    <col min="1" max="3" width="2.08984375" style="21" customWidth="1"/>
    <col min="4" max="4" width="2.26953125" style="21" customWidth="1"/>
    <col min="5" max="7" width="11.08984375" style="21" customWidth="1"/>
    <col min="8" max="8" width="1.36328125" style="21" customWidth="1"/>
    <col min="9" max="9" width="11.08984375" style="21" customWidth="1"/>
    <col min="10" max="10" width="12.26953125" style="21" customWidth="1"/>
    <col min="11" max="11" width="11.08984375" style="21" customWidth="1"/>
    <col min="12" max="12" width="1.54296875" style="21" customWidth="1"/>
    <col min="13" max="14" width="11.08984375" style="21" customWidth="1"/>
    <col min="15" max="15" width="12.7265625" style="21" customWidth="1"/>
    <col min="16" max="16" width="20.90625" style="21" customWidth="1"/>
    <col min="17" max="20" width="4.36328125" style="41" customWidth="1"/>
    <col min="21" max="21" width="2.54296875" style="45" bestFit="1" customWidth="1"/>
    <col min="22" max="22" width="20.90625" style="45" customWidth="1"/>
    <col min="23" max="23" width="6.90625" style="45" bestFit="1" customWidth="1"/>
    <col min="24" max="24" width="5.26953125" style="41" customWidth="1"/>
    <col min="25" max="25" width="2.1796875" style="41" customWidth="1"/>
    <col min="26" max="27" width="8.7265625" style="41"/>
    <col min="28" max="28" width="26.453125" style="46" customWidth="1"/>
    <col min="29" max="29" width="8.7265625" style="42"/>
    <col min="30" max="31" width="8.7265625" style="41"/>
    <col min="32" max="40" width="8.7265625" style="21"/>
    <col min="41" max="41" width="8.7265625" style="41"/>
    <col min="42" max="16384" width="8.7265625" style="21"/>
  </cols>
  <sheetData>
    <row r="1" spans="4:41" ht="4" customHeight="1" x14ac:dyDescent="0.35"/>
    <row r="2" spans="4:41" ht="14.25" customHeight="1" x14ac:dyDescent="0.35">
      <c r="V2" s="47" t="s">
        <v>61</v>
      </c>
    </row>
    <row r="3" spans="4:41" ht="36" x14ac:dyDescent="0.35">
      <c r="D3" s="61" t="str" cm="1">
        <f t="array" ref="D3">CONCATENATE("Housing in ",INDEX(Z3:Z34,I4))</f>
        <v>Housing in Greater Dandenong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  <c r="Q3" s="58"/>
      <c r="U3" s="45">
        <v>1</v>
      </c>
      <c r="V3" s="46" t="s">
        <v>33</v>
      </c>
      <c r="W3" s="48">
        <f>VLOOKUP(U3,Data!$A$5:$AH$89,Front!$I$4+2)</f>
        <v>69.748174741529596</v>
      </c>
      <c r="Z3" s="42" t="s">
        <v>1</v>
      </c>
      <c r="AA3" s="41">
        <v>1</v>
      </c>
      <c r="AB3" s="49" t="s">
        <v>102</v>
      </c>
      <c r="AC3" s="43">
        <f>W3</f>
        <v>69.748174741529596</v>
      </c>
    </row>
    <row r="4" spans="4:41" ht="18.5" x14ac:dyDescent="0.35">
      <c r="D4" s="22"/>
      <c r="I4" s="23">
        <v>10</v>
      </c>
      <c r="K4" s="64"/>
      <c r="L4" s="64"/>
      <c r="M4" s="64"/>
      <c r="N4" s="64"/>
      <c r="O4" s="64"/>
      <c r="P4" s="54"/>
      <c r="U4" s="45">
        <v>2</v>
      </c>
      <c r="V4" s="46" t="s">
        <v>34</v>
      </c>
      <c r="W4" s="48">
        <f>VLOOKUP(U4,Data!$A$5:$AH$89,Front!$I$4+2)</f>
        <v>18.36132350656748</v>
      </c>
      <c r="Z4" s="42" t="s">
        <v>40</v>
      </c>
      <c r="AA4" s="41">
        <v>2</v>
      </c>
      <c r="AB4" s="49" t="s">
        <v>34</v>
      </c>
      <c r="AC4" s="43">
        <f>W4</f>
        <v>18.36132350656748</v>
      </c>
      <c r="AN4" s="21">
        <v>1</v>
      </c>
      <c r="AO4" s="41" t="s">
        <v>106</v>
      </c>
    </row>
    <row r="5" spans="4:41" ht="23.5" x14ac:dyDescent="0.35">
      <c r="D5" s="22"/>
      <c r="E5" s="39" t="s">
        <v>101</v>
      </c>
      <c r="F5" s="35"/>
      <c r="G5" s="35"/>
      <c r="K5" s="39" t="s">
        <v>98</v>
      </c>
      <c r="L5" s="35"/>
      <c r="N5" s="35"/>
      <c r="O5" s="35"/>
      <c r="P5" s="54"/>
      <c r="U5" s="45">
        <v>3</v>
      </c>
      <c r="V5" s="46" t="s">
        <v>35</v>
      </c>
      <c r="W5" s="48">
        <f>VLOOKUP(U5,Data!$A$5:$AH$89,Front!$I$4+2)</f>
        <v>11.396862108842363</v>
      </c>
      <c r="Z5" s="42" t="s">
        <v>3</v>
      </c>
      <c r="AA5" s="41">
        <v>3</v>
      </c>
      <c r="AB5" s="49" t="s">
        <v>103</v>
      </c>
      <c r="AC5" s="43">
        <f>W5</f>
        <v>11.396862108842363</v>
      </c>
      <c r="AN5" s="21">
        <v>2</v>
      </c>
      <c r="AO5" s="41" t="s">
        <v>107</v>
      </c>
    </row>
    <row r="6" spans="4:41" ht="13.5" customHeight="1" x14ac:dyDescent="0.35">
      <c r="D6" s="22"/>
      <c r="E6" s="59" t="str" cm="1">
        <f t="array" ref="E6">CONCATENATE("Most dwellings in ",INDEX(Z3:Z34,I4)," are ",AB8,".")</f>
        <v>Most dwellings in Greater Dandenong are Separate houses.</v>
      </c>
      <c r="F6" s="59"/>
      <c r="G6" s="59"/>
      <c r="H6" s="59"/>
      <c r="I6" s="59"/>
      <c r="J6" s="59"/>
      <c r="M6" s="31"/>
      <c r="N6" s="36"/>
      <c r="P6" s="54"/>
      <c r="U6" s="45">
        <v>4</v>
      </c>
      <c r="V6" s="46" t="s">
        <v>36</v>
      </c>
      <c r="W6" s="48">
        <f>VLOOKUP(U6,Data!$A$5:$AH$89,Front!$I$4+2)</f>
        <v>0.19503943939106269</v>
      </c>
      <c r="Z6" s="42" t="s">
        <v>4</v>
      </c>
      <c r="AA6" s="41">
        <v>4</v>
      </c>
      <c r="AB6" s="49" t="s">
        <v>99</v>
      </c>
      <c r="AC6" s="43">
        <f>SUM(W6:W9)</f>
        <v>0.50226970675043581</v>
      </c>
      <c r="AN6" s="21">
        <v>3</v>
      </c>
      <c r="AO6" s="41" t="s">
        <v>108</v>
      </c>
    </row>
    <row r="7" spans="4:41" ht="13.5" customHeight="1" x14ac:dyDescent="0.35">
      <c r="D7" s="22"/>
      <c r="E7" s="38"/>
      <c r="F7" s="38"/>
      <c r="G7" s="38"/>
      <c r="J7" s="24"/>
      <c r="K7" s="68" t="str">
        <f>CONCATENATE(ROUND(W15,0),"%")</f>
        <v>62%</v>
      </c>
      <c r="L7" s="68"/>
      <c r="M7" s="68"/>
      <c r="P7" s="54"/>
      <c r="U7" s="45">
        <v>5</v>
      </c>
      <c r="V7" s="46" t="s">
        <v>37</v>
      </c>
      <c r="W7" s="48">
        <f>VLOOKUP(U7,Data!$A$5:$AH$89,Front!$I$4+2)</f>
        <v>0.20021747760498473</v>
      </c>
      <c r="Z7" s="42" t="s">
        <v>5</v>
      </c>
      <c r="AC7" s="44"/>
      <c r="AN7" s="21">
        <v>4</v>
      </c>
      <c r="AO7" s="41" t="s">
        <v>109</v>
      </c>
    </row>
    <row r="8" spans="4:41" ht="13.5" customHeight="1" x14ac:dyDescent="0.35">
      <c r="D8" s="22"/>
      <c r="F8" s="24"/>
      <c r="G8" s="24"/>
      <c r="J8" s="24"/>
      <c r="K8" s="68"/>
      <c r="L8" s="68"/>
      <c r="M8" s="68"/>
      <c r="P8" s="54"/>
      <c r="U8" s="45">
        <v>6</v>
      </c>
      <c r="V8" s="46" t="s">
        <v>38</v>
      </c>
      <c r="W8" s="48">
        <f>VLOOKUP(U8,Data!$A$5:$AH$89,Front!$I$4+2)</f>
        <v>3.4520254759480125E-2</v>
      </c>
      <c r="Z8" s="42" t="s">
        <v>6</v>
      </c>
      <c r="AB8" s="46" t="str">
        <f>VLOOKUP(MATCH(AC8,AC3:AC6,0),AA3:AC6,2)</f>
        <v>Separate houses</v>
      </c>
      <c r="AC8" s="44">
        <f>MAX(AC3:AC6)</f>
        <v>69.748174741529596</v>
      </c>
      <c r="AN8" s="21">
        <v>5</v>
      </c>
      <c r="AO8" s="41" t="s">
        <v>109</v>
      </c>
    </row>
    <row r="9" spans="4:41" ht="13.5" customHeight="1" x14ac:dyDescent="0.35">
      <c r="D9" s="22"/>
      <c r="K9" s="68"/>
      <c r="L9" s="68"/>
      <c r="M9" s="68"/>
      <c r="P9" s="54"/>
      <c r="U9" s="45">
        <v>7</v>
      </c>
      <c r="V9" s="46" t="s">
        <v>39</v>
      </c>
      <c r="W9" s="48">
        <f>VLOOKUP(U9,Data!$A$5:$AH$89,Front!$I$4+2)</f>
        <v>7.2492534994908264E-2</v>
      </c>
      <c r="Z9" s="42" t="s">
        <v>7</v>
      </c>
      <c r="AN9" s="21">
        <v>6</v>
      </c>
      <c r="AO9" s="41" t="s">
        <v>109</v>
      </c>
    </row>
    <row r="10" spans="4:41" ht="13.5" customHeight="1" x14ac:dyDescent="0.35">
      <c r="D10" s="22"/>
      <c r="K10" s="68"/>
      <c r="L10" s="68"/>
      <c r="M10" s="68"/>
      <c r="N10" s="40"/>
      <c r="O10" s="40"/>
      <c r="P10" s="54"/>
      <c r="U10" s="45">
        <v>8</v>
      </c>
      <c r="V10" s="46" t="s">
        <v>32</v>
      </c>
      <c r="W10" s="48">
        <f>VLOOKUP(U10,Data!$A$5:$AH$89,Front!$I$4+2)</f>
        <v>100</v>
      </c>
      <c r="Z10" s="42" t="s">
        <v>8</v>
      </c>
      <c r="AN10" s="21">
        <v>7</v>
      </c>
      <c r="AO10" s="41" t="s">
        <v>109</v>
      </c>
    </row>
    <row r="11" spans="4:41" ht="13.5" customHeight="1" x14ac:dyDescent="0.35">
      <c r="D11" s="22"/>
      <c r="K11" s="67" t="str">
        <f>CONCATENATE("of local dwellings are owned or being purchased by their owners, while a further ",ROUND(W22,0),"% are rented.")</f>
        <v>of local dwellings are owned or being purchased by their owners, while a further 36% are rented.</v>
      </c>
      <c r="L11" s="67"/>
      <c r="M11" s="67"/>
      <c r="N11" s="67"/>
      <c r="O11" s="67"/>
      <c r="P11" s="54"/>
      <c r="U11" s="45">
        <v>9</v>
      </c>
      <c r="W11" s="48"/>
      <c r="Z11" s="42" t="s">
        <v>9</v>
      </c>
      <c r="AN11" s="21">
        <v>8</v>
      </c>
      <c r="AO11" s="41" t="s">
        <v>109</v>
      </c>
    </row>
    <row r="12" spans="4:41" ht="13.5" customHeight="1" x14ac:dyDescent="0.35">
      <c r="D12" s="22"/>
      <c r="K12" s="67"/>
      <c r="L12" s="67"/>
      <c r="M12" s="67"/>
      <c r="N12" s="67"/>
      <c r="O12" s="67"/>
      <c r="P12" s="54"/>
      <c r="U12" s="45">
        <v>10</v>
      </c>
      <c r="V12" s="47" t="s">
        <v>62</v>
      </c>
      <c r="W12" s="48"/>
      <c r="Z12" s="42" t="s">
        <v>10</v>
      </c>
      <c r="AN12" s="21">
        <v>9</v>
      </c>
      <c r="AO12" s="41" t="s">
        <v>109</v>
      </c>
    </row>
    <row r="13" spans="4:41" ht="13.5" customHeight="1" x14ac:dyDescent="0.35">
      <c r="D13" s="22"/>
      <c r="K13" s="67"/>
      <c r="L13" s="67"/>
      <c r="M13" s="67"/>
      <c r="N13" s="67"/>
      <c r="O13" s="67"/>
      <c r="P13" s="54"/>
      <c r="U13" s="45">
        <v>11</v>
      </c>
      <c r="V13" s="46" t="s">
        <v>43</v>
      </c>
      <c r="W13" s="48">
        <f>VLOOKUP(U13,Data!$A$5:$AH$89,Front!$I$4+2)</f>
        <v>30.569897328176836</v>
      </c>
      <c r="Z13" s="42" t="s">
        <v>11</v>
      </c>
      <c r="AB13" s="46" t="str">
        <f>V15</f>
        <v>All Owned</v>
      </c>
      <c r="AN13" s="21">
        <v>10</v>
      </c>
      <c r="AO13" s="41" t="s">
        <v>109</v>
      </c>
    </row>
    <row r="14" spans="4:41" ht="13.5" customHeight="1" x14ac:dyDescent="0.35">
      <c r="D14" s="22"/>
      <c r="K14" s="60" t="str">
        <f>CONCATENATE("Among rented dwellings, ",ROUND(W21,1),"% were being rented from governments or housing providers in 2021 - about ",ROUND(AB21,1)," times the metropolitan average.")</f>
        <v>Among rented dwellings, 3.9% were being rented from governments or housing providers in 2021 - about 1.6 times the metropolitan average.</v>
      </c>
      <c r="L14" s="60"/>
      <c r="M14" s="60"/>
      <c r="N14" s="60"/>
      <c r="O14" s="60"/>
      <c r="P14" s="54"/>
      <c r="U14" s="45">
        <v>12</v>
      </c>
      <c r="V14" s="46" t="s">
        <v>44</v>
      </c>
      <c r="W14" s="48">
        <f>VLOOKUP(U14,Data!$A$5:$AH$89,Front!$I$4+2)</f>
        <v>31.802744459058875</v>
      </c>
      <c r="Z14" s="42" t="s">
        <v>12</v>
      </c>
      <c r="AB14" s="46" t="str">
        <f>V22</f>
        <v>All Rented</v>
      </c>
      <c r="AN14" s="21">
        <v>11</v>
      </c>
      <c r="AO14" s="41" t="s">
        <v>109</v>
      </c>
    </row>
    <row r="15" spans="4:41" ht="13.5" customHeight="1" x14ac:dyDescent="0.35">
      <c r="D15" s="22"/>
      <c r="K15" s="60"/>
      <c r="L15" s="60"/>
      <c r="M15" s="60"/>
      <c r="N15" s="60"/>
      <c r="O15" s="60"/>
      <c r="P15" s="54"/>
      <c r="U15" s="45">
        <v>13</v>
      </c>
      <c r="V15" s="46" t="s">
        <v>45</v>
      </c>
      <c r="W15" s="48">
        <f>VLOOKUP(U15,Data!$A$5:$AH$89,Front!$I$4+2)</f>
        <v>62.372641787235715</v>
      </c>
      <c r="Z15" s="42" t="s">
        <v>41</v>
      </c>
      <c r="AN15" s="21">
        <v>12</v>
      </c>
      <c r="AO15" s="41" t="s">
        <v>109</v>
      </c>
    </row>
    <row r="16" spans="4:41" ht="13.5" customHeight="1" x14ac:dyDescent="0.35">
      <c r="D16" s="22"/>
      <c r="I16" s="28"/>
      <c r="J16" s="28"/>
      <c r="K16" s="60"/>
      <c r="L16" s="60"/>
      <c r="M16" s="60"/>
      <c r="N16" s="60"/>
      <c r="O16" s="60"/>
      <c r="P16" s="54"/>
      <c r="U16" s="45">
        <v>14</v>
      </c>
      <c r="V16" s="46" t="s">
        <v>46</v>
      </c>
      <c r="W16" s="48">
        <f>VLOOKUP(U16,Data!$A$5:$AH$89,Front!$I$4+2)</f>
        <v>24.093523626298122</v>
      </c>
      <c r="Z16" s="42" t="s">
        <v>14</v>
      </c>
      <c r="AN16" s="21">
        <v>13</v>
      </c>
      <c r="AO16" s="41" t="s">
        <v>109</v>
      </c>
    </row>
    <row r="17" spans="4:41" ht="13.5" customHeight="1" x14ac:dyDescent="0.35">
      <c r="D17" s="22"/>
      <c r="I17" s="28"/>
      <c r="J17" s="28"/>
      <c r="K17" s="60"/>
      <c r="L17" s="60"/>
      <c r="M17" s="60"/>
      <c r="N17" s="60"/>
      <c r="O17" s="60"/>
      <c r="P17" s="54"/>
      <c r="U17" s="45">
        <v>15</v>
      </c>
      <c r="V17" s="46" t="s">
        <v>47</v>
      </c>
      <c r="W17" s="48">
        <f>VLOOKUP(U17,Data!$A$5:$AH$89,Front!$I$4+2)</f>
        <v>1.9925793596262196</v>
      </c>
      <c r="Z17" s="42" t="s">
        <v>15</v>
      </c>
      <c r="AN17" s="21">
        <v>14</v>
      </c>
      <c r="AO17" s="41" t="s">
        <v>109</v>
      </c>
    </row>
    <row r="18" spans="4:41" ht="13.5" customHeight="1" x14ac:dyDescent="0.35">
      <c r="D18" s="22"/>
      <c r="I18" s="28"/>
      <c r="J18" s="28"/>
      <c r="K18" s="60"/>
      <c r="L18" s="60"/>
      <c r="M18" s="60"/>
      <c r="N18" s="60"/>
      <c r="O18" s="60"/>
      <c r="P18" s="54"/>
      <c r="U18" s="45">
        <v>16</v>
      </c>
      <c r="V18" s="46" t="s">
        <v>48</v>
      </c>
      <c r="W18" s="48">
        <f>VLOOKUP(U18,Data!$A$5:$AH$89,Front!$I$4+2)</f>
        <v>5.5654802803353034</v>
      </c>
      <c r="Z18" s="42" t="s">
        <v>16</v>
      </c>
      <c r="AN18" s="21">
        <v>15</v>
      </c>
      <c r="AO18" s="41" t="s">
        <v>109</v>
      </c>
    </row>
    <row r="19" spans="4:41" ht="13.5" customHeight="1" x14ac:dyDescent="0.35">
      <c r="D19" s="22"/>
      <c r="I19" s="28"/>
      <c r="J19" s="28"/>
      <c r="K19" s="65"/>
      <c r="L19" s="65"/>
      <c r="M19" s="65"/>
      <c r="N19" s="65"/>
      <c r="O19" s="65"/>
      <c r="P19" s="54"/>
      <c r="U19" s="45">
        <v>17</v>
      </c>
      <c r="V19" s="46" t="s">
        <v>49</v>
      </c>
      <c r="W19" s="48">
        <f>VLOOKUP(U19,Data!$A$5:$AH$89,Front!$I$4+2)</f>
        <v>3.3451775653232296</v>
      </c>
      <c r="Z19" s="42" t="s">
        <v>17</v>
      </c>
      <c r="AN19" s="21">
        <v>16</v>
      </c>
      <c r="AO19" s="41" t="s">
        <v>109</v>
      </c>
    </row>
    <row r="20" spans="4:41" ht="21" customHeight="1" x14ac:dyDescent="0.55000000000000004">
      <c r="D20" s="22"/>
      <c r="E20" s="34" t="s">
        <v>104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54"/>
      <c r="U20" s="45">
        <v>18</v>
      </c>
      <c r="V20" s="46" t="s">
        <v>50</v>
      </c>
      <c r="W20" s="48">
        <f>VLOOKUP(U20,Data!$A$5:$AH$89,Front!$I$4+2)</f>
        <v>0.56538212371660224</v>
      </c>
      <c r="Z20" s="42" t="s">
        <v>18</v>
      </c>
      <c r="AB20" s="46" t="s">
        <v>118</v>
      </c>
      <c r="AN20" s="21">
        <v>17</v>
      </c>
      <c r="AO20" s="41" t="s">
        <v>109</v>
      </c>
    </row>
    <row r="21" spans="4:41" ht="13.5" customHeight="1" x14ac:dyDescent="0.35">
      <c r="D21" s="22"/>
      <c r="E21" s="60" t="str" cm="1">
        <f t="array" ref="E21">IF(W26=1,CONCATENATE("The median purchase price of a separate house in ",INDEX(Z3:Z34,I4)," stood at $",W25," in early 2025, ranking this locality highest among the metropolitan municipalities in house prices"),CONCATENATE("The median purchase price of a separate house in ",INDEX(Z3:Z34,I4)," stood at $",W25," in early 2025, ranking this locality ",W26,X26," highest among the metropolitan municipalities in house prices."))</f>
        <v>The median purchase price of a separate house in Greater Dandenong stood at $765000 in early 2025, ranking this locality 23rd highest among the metropolitan municipalities in house prices.</v>
      </c>
      <c r="F21" s="60"/>
      <c r="G21" s="60"/>
      <c r="H21" s="60"/>
      <c r="I21" s="60"/>
      <c r="J21" s="26"/>
      <c r="K21" s="26"/>
      <c r="M21" s="33"/>
      <c r="N21" s="33"/>
      <c r="P21" s="54"/>
      <c r="U21" s="45">
        <v>19</v>
      </c>
      <c r="V21" s="46" t="s">
        <v>51</v>
      </c>
      <c r="W21" s="48">
        <f>VLOOKUP(U21,Data!$A$5:$AH$89,Front!$I$4+2)</f>
        <v>3.9105596890398315</v>
      </c>
      <c r="Z21" s="42" t="s">
        <v>19</v>
      </c>
      <c r="AB21" s="46">
        <f>W21/2.4</f>
        <v>1.6293998704332633</v>
      </c>
      <c r="AN21" s="21">
        <v>18</v>
      </c>
      <c r="AO21" s="41" t="s">
        <v>109</v>
      </c>
    </row>
    <row r="22" spans="4:41" ht="13.5" customHeight="1" x14ac:dyDescent="0.35">
      <c r="D22" s="22"/>
      <c r="E22" s="60"/>
      <c r="F22" s="60"/>
      <c r="G22" s="60"/>
      <c r="H22" s="60"/>
      <c r="I22" s="60"/>
      <c r="J22" s="26"/>
      <c r="K22" s="28"/>
      <c r="L22" s="28"/>
      <c r="M22" s="33"/>
      <c r="N22" s="33"/>
      <c r="P22" s="54"/>
      <c r="U22" s="45">
        <v>20</v>
      </c>
      <c r="V22" s="46" t="s">
        <v>52</v>
      </c>
      <c r="W22" s="48">
        <f>VLOOKUP(U22,Data!$A$5:$AH$89,Front!$I$4+2)</f>
        <v>35.562142955299478</v>
      </c>
      <c r="Z22" s="42" t="s">
        <v>20</v>
      </c>
      <c r="AN22" s="21">
        <v>19</v>
      </c>
      <c r="AO22" s="41" t="s">
        <v>109</v>
      </c>
    </row>
    <row r="23" spans="4:41" ht="13.5" customHeight="1" x14ac:dyDescent="0.35">
      <c r="D23" s="22"/>
      <c r="E23" s="60"/>
      <c r="F23" s="60"/>
      <c r="G23" s="60"/>
      <c r="H23" s="60"/>
      <c r="I23" s="60"/>
      <c r="J23" s="26"/>
      <c r="K23" s="26"/>
      <c r="M23" s="32"/>
      <c r="N23" s="32"/>
      <c r="P23" s="54"/>
      <c r="U23" s="45">
        <v>21</v>
      </c>
      <c r="W23" s="48"/>
      <c r="Z23" s="42" t="s">
        <v>21</v>
      </c>
      <c r="AN23" s="21">
        <v>20</v>
      </c>
      <c r="AO23" s="41" t="s">
        <v>109</v>
      </c>
    </row>
    <row r="24" spans="4:41" ht="13.5" customHeight="1" x14ac:dyDescent="0.35">
      <c r="D24" s="22"/>
      <c r="E24" s="60"/>
      <c r="F24" s="60"/>
      <c r="G24" s="60"/>
      <c r="H24" s="60"/>
      <c r="I24" s="60"/>
      <c r="J24" s="26"/>
      <c r="N24" s="32"/>
      <c r="P24" s="54"/>
      <c r="U24" s="45">
        <v>22</v>
      </c>
      <c r="V24" s="47" t="s">
        <v>63</v>
      </c>
      <c r="W24" s="48"/>
      <c r="Z24" s="42" t="s">
        <v>22</v>
      </c>
      <c r="AN24" s="21">
        <v>21</v>
      </c>
      <c r="AO24" s="41" t="s">
        <v>106</v>
      </c>
    </row>
    <row r="25" spans="4:41" ht="13.5" customHeight="1" x14ac:dyDescent="0.35">
      <c r="D25" s="22"/>
      <c r="E25" s="60"/>
      <c r="F25" s="60"/>
      <c r="G25" s="60"/>
      <c r="H25" s="60"/>
      <c r="I25" s="60"/>
      <c r="J25" s="26"/>
      <c r="N25" s="32"/>
      <c r="P25" s="54"/>
      <c r="U25" s="45">
        <v>23</v>
      </c>
      <c r="V25" s="50">
        <v>2025</v>
      </c>
      <c r="W25" s="48">
        <f>VLOOKUP(U25,Data!$A$5:$AH$89,Front!$I$4+2)</f>
        <v>765000</v>
      </c>
      <c r="Z25" s="42" t="s">
        <v>23</v>
      </c>
      <c r="AN25" s="21">
        <v>22</v>
      </c>
      <c r="AO25" s="41" t="s">
        <v>107</v>
      </c>
    </row>
    <row r="26" spans="4:41" ht="13.5" customHeight="1" x14ac:dyDescent="0.35">
      <c r="D26" s="22"/>
      <c r="E26" s="26"/>
      <c r="F26" s="26"/>
      <c r="G26" s="26"/>
      <c r="H26" s="26"/>
      <c r="I26" s="26"/>
      <c r="J26" s="26"/>
      <c r="N26" s="32"/>
      <c r="P26" s="54"/>
      <c r="U26" s="45">
        <v>24</v>
      </c>
      <c r="V26" s="46" t="s">
        <v>56</v>
      </c>
      <c r="W26" s="48">
        <f>VLOOKUP(U26,Data!$A$5:$AH$89,Front!$I$4+2)</f>
        <v>23</v>
      </c>
      <c r="X26" s="41" t="str" cm="1">
        <f t="array" ref="X26">INDEX(AO4:AO34,W26)</f>
        <v>rd</v>
      </c>
      <c r="Z26" s="42" t="s">
        <v>24</v>
      </c>
      <c r="AN26" s="21">
        <v>23</v>
      </c>
      <c r="AO26" s="41" t="s">
        <v>108</v>
      </c>
    </row>
    <row r="27" spans="4:41" ht="13.5" customHeight="1" x14ac:dyDescent="0.35">
      <c r="D27" s="22"/>
      <c r="E27" s="60" t="str">
        <f>CONCATENATE("Local house purchase prices rose from ",ROUND(W29,1)," times the average, local annual household income in 1996, to ",ROUND(W34,1)," times that average, by 2021 (diagram, right).")</f>
        <v>Local house purchase prices rose from 3.2 times the average, local annual household income in 1996, to 10.3 times that average, by 2021 (diagram, right).</v>
      </c>
      <c r="F27" s="60"/>
      <c r="G27" s="60"/>
      <c r="H27" s="60"/>
      <c r="I27" s="60"/>
      <c r="P27" s="54"/>
      <c r="U27" s="45">
        <v>25</v>
      </c>
      <c r="V27" s="45" t="s">
        <v>105</v>
      </c>
      <c r="W27" s="48">
        <f>VLOOKUP(U27,Data!$A$5:$AH$89,Front!$I$4+2)</f>
        <v>81.506075929827375</v>
      </c>
      <c r="Z27" s="42" t="s">
        <v>25</v>
      </c>
      <c r="AN27" s="21">
        <v>24</v>
      </c>
      <c r="AO27" s="41" t="s">
        <v>109</v>
      </c>
    </row>
    <row r="28" spans="4:41" ht="13.5" customHeight="1" x14ac:dyDescent="0.35">
      <c r="D28" s="22"/>
      <c r="E28" s="60"/>
      <c r="F28" s="60"/>
      <c r="G28" s="60"/>
      <c r="H28" s="60"/>
      <c r="I28" s="60"/>
      <c r="P28" s="54"/>
      <c r="U28" s="45">
        <v>26</v>
      </c>
      <c r="V28" s="47" t="s">
        <v>64</v>
      </c>
      <c r="W28" s="48"/>
      <c r="Z28" s="42" t="s">
        <v>26</v>
      </c>
      <c r="AN28" s="21">
        <v>25</v>
      </c>
      <c r="AO28" s="41" t="s">
        <v>109</v>
      </c>
    </row>
    <row r="29" spans="4:41" ht="13.5" customHeight="1" x14ac:dyDescent="0.35">
      <c r="D29" s="22"/>
      <c r="E29" s="60"/>
      <c r="F29" s="60"/>
      <c r="G29" s="60"/>
      <c r="H29" s="60"/>
      <c r="I29" s="60"/>
      <c r="P29" s="54"/>
      <c r="U29" s="45">
        <v>27</v>
      </c>
      <c r="V29" s="50">
        <v>1996</v>
      </c>
      <c r="W29" s="48">
        <f>VLOOKUP(U29,Data!$A$5:$AH$89,Front!$I$4+2)</f>
        <v>3.1662445007332356</v>
      </c>
      <c r="Z29" s="42" t="s">
        <v>27</v>
      </c>
      <c r="AN29" s="21">
        <v>26</v>
      </c>
      <c r="AO29" s="41" t="s">
        <v>109</v>
      </c>
    </row>
    <row r="30" spans="4:41" ht="13.5" customHeight="1" x14ac:dyDescent="0.35">
      <c r="D30" s="22"/>
      <c r="E30" s="60"/>
      <c r="F30" s="60"/>
      <c r="G30" s="60"/>
      <c r="H30" s="60"/>
      <c r="I30" s="60"/>
      <c r="P30" s="54"/>
      <c r="U30" s="45">
        <v>28</v>
      </c>
      <c r="V30" s="50">
        <v>2001</v>
      </c>
      <c r="W30" s="48">
        <f>VLOOKUP(U30,Data!$A$5:$AH$89,Front!$I$4+2)</f>
        <v>4.1998231653404066</v>
      </c>
      <c r="Z30" s="42" t="s">
        <v>28</v>
      </c>
      <c r="AN30" s="21">
        <v>27</v>
      </c>
      <c r="AO30" s="41" t="s">
        <v>109</v>
      </c>
    </row>
    <row r="31" spans="4:41" ht="13.5" customHeight="1" x14ac:dyDescent="0.35">
      <c r="D31" s="22"/>
      <c r="E31" s="60"/>
      <c r="F31" s="60"/>
      <c r="G31" s="60"/>
      <c r="H31" s="60"/>
      <c r="I31" s="60"/>
      <c r="P31" s="54"/>
      <c r="U31" s="45">
        <v>29</v>
      </c>
      <c r="V31" s="50">
        <v>2006</v>
      </c>
      <c r="W31" s="48">
        <f>VLOOKUP(U31,Data!$A$5:$AH$89,Front!$I$4+2)</f>
        <v>6.51445433630089</v>
      </c>
      <c r="Z31" s="42" t="s">
        <v>29</v>
      </c>
      <c r="AN31" s="21">
        <v>28</v>
      </c>
      <c r="AO31" s="41" t="s">
        <v>109</v>
      </c>
    </row>
    <row r="32" spans="4:41" ht="13.5" customHeight="1" x14ac:dyDescent="0.35">
      <c r="D32" s="22"/>
      <c r="P32" s="54"/>
      <c r="U32" s="45">
        <v>30</v>
      </c>
      <c r="V32" s="50">
        <v>2011</v>
      </c>
      <c r="W32" s="48">
        <f>VLOOKUP(U32,Data!$A$5:$AH$89,Front!$I$4+2)</f>
        <v>6.8915725912312942</v>
      </c>
      <c r="Z32" s="42" t="s">
        <v>30</v>
      </c>
      <c r="AN32" s="21">
        <v>29</v>
      </c>
      <c r="AO32" s="41" t="s">
        <v>109</v>
      </c>
    </row>
    <row r="33" spans="4:41" ht="13.5" customHeight="1" x14ac:dyDescent="0.35">
      <c r="D33" s="22"/>
      <c r="P33" s="54"/>
      <c r="U33" s="45">
        <v>31</v>
      </c>
      <c r="V33" s="50">
        <v>2016</v>
      </c>
      <c r="W33" s="48">
        <f>VLOOKUP(U33,Data!$A$5:$AH$89,Front!$I$4+2)</f>
        <v>8.1747520771911013</v>
      </c>
      <c r="Z33" s="42" t="s">
        <v>31</v>
      </c>
      <c r="AN33" s="21">
        <v>30</v>
      </c>
      <c r="AO33" s="41" t="s">
        <v>109</v>
      </c>
    </row>
    <row r="34" spans="4:41" ht="13.5" customHeight="1" x14ac:dyDescent="0.35">
      <c r="D34" s="22"/>
      <c r="P34" s="54"/>
      <c r="U34" s="45">
        <v>32</v>
      </c>
      <c r="V34" s="50">
        <v>2021</v>
      </c>
      <c r="W34" s="48">
        <f>VLOOKUP(U34,Data!$A$5:$AH$89,Front!$I$4+2)</f>
        <v>10.323468685478321</v>
      </c>
      <c r="Z34" s="42" t="s">
        <v>111</v>
      </c>
      <c r="AN34" s="21">
        <v>31</v>
      </c>
      <c r="AO34" s="41" t="s">
        <v>106</v>
      </c>
    </row>
    <row r="35" spans="4:41" ht="21" customHeight="1" x14ac:dyDescent="0.55000000000000004">
      <c r="D35" s="22"/>
      <c r="E35" s="34" t="s">
        <v>110</v>
      </c>
      <c r="F35" s="35"/>
      <c r="G35" s="35"/>
      <c r="H35" s="35"/>
      <c r="I35" s="35"/>
      <c r="J35" s="35"/>
      <c r="K35" s="66" t="str" cm="1">
        <f t="array" ref="K35">CONCATENATE("The median rent for a two-bedroom flat in ",INDEX(Z3:Z34,I4)," was $",ROUND(W38,0)," in mid-2025, ranking it as the ",ROUND(W40,0),X40," highest in Melbourne, and reflecting a ",Z39," of ",ABS(ROUND(W39,0)),"% in the past two decades (after inflation).")</f>
        <v>The median rent for a two-bedroom flat in Greater Dandenong was $280 in mid-2025, ranking it as the 26th highest in Melbourne, and reflecting a decline of 2% in the past two decades (after inflation).</v>
      </c>
      <c r="L35" s="66"/>
      <c r="M35" s="66"/>
      <c r="N35" s="66"/>
      <c r="O35" s="66"/>
      <c r="P35" s="54"/>
      <c r="U35" s="45">
        <v>33</v>
      </c>
      <c r="V35" s="46" t="s">
        <v>57</v>
      </c>
      <c r="W35" s="48">
        <f>VLOOKUP(U35,Data!$A$5:$AH$89,Front!$I$4+2)</f>
        <v>226.04774151483323</v>
      </c>
    </row>
    <row r="36" spans="4:41" ht="13.5" customHeight="1" x14ac:dyDescent="0.35">
      <c r="D36" s="22"/>
      <c r="E36" s="30"/>
      <c r="F36" s="30"/>
      <c r="G36" s="30"/>
      <c r="I36" s="29"/>
      <c r="J36" s="33"/>
      <c r="K36" s="60"/>
      <c r="L36" s="60"/>
      <c r="M36" s="60"/>
      <c r="N36" s="60"/>
      <c r="O36" s="60"/>
      <c r="P36" s="54"/>
      <c r="U36" s="45">
        <v>34</v>
      </c>
      <c r="W36" s="48"/>
    </row>
    <row r="37" spans="4:41" ht="13.5" customHeight="1" x14ac:dyDescent="0.35">
      <c r="D37" s="22"/>
      <c r="E37" s="30"/>
      <c r="F37" s="30"/>
      <c r="G37" s="30"/>
      <c r="I37" s="33"/>
      <c r="J37" s="33"/>
      <c r="K37" s="60"/>
      <c r="L37" s="60"/>
      <c r="M37" s="60"/>
      <c r="N37" s="60"/>
      <c r="O37" s="60"/>
      <c r="P37" s="54"/>
      <c r="U37" s="45">
        <v>35</v>
      </c>
      <c r="V37" s="47" t="s">
        <v>65</v>
      </c>
      <c r="W37" s="48"/>
    </row>
    <row r="38" spans="4:41" ht="13.5" customHeight="1" x14ac:dyDescent="0.35">
      <c r="D38" s="22"/>
      <c r="J38" s="30"/>
      <c r="K38" s="60"/>
      <c r="L38" s="60"/>
      <c r="M38" s="60"/>
      <c r="N38" s="60"/>
      <c r="O38" s="60"/>
      <c r="P38" s="54"/>
      <c r="U38" s="45">
        <v>36</v>
      </c>
      <c r="V38" s="50">
        <v>2025</v>
      </c>
      <c r="W38" s="48">
        <f>VLOOKUP(U38,Data!$A$5:$AH$89,Front!$I$4+2)</f>
        <v>280</v>
      </c>
    </row>
    <row r="39" spans="4:41" ht="13.5" customHeight="1" x14ac:dyDescent="0.35">
      <c r="D39" s="22"/>
      <c r="J39" s="30"/>
      <c r="K39" s="60"/>
      <c r="L39" s="60"/>
      <c r="M39" s="60"/>
      <c r="N39" s="60"/>
      <c r="O39" s="60"/>
      <c r="P39" s="54"/>
      <c r="U39" s="45">
        <v>37</v>
      </c>
      <c r="V39" s="50" t="s">
        <v>119</v>
      </c>
      <c r="W39" s="48">
        <f>VLOOKUP(U39,Data!$A$5:$AH$89,Front!$I$4+2)</f>
        <v>-1.6715830875122877</v>
      </c>
      <c r="Z39" s="41" t="str">
        <f>IF(W39&gt;0,"rise","decline")</f>
        <v>decline</v>
      </c>
    </row>
    <row r="40" spans="4:41" ht="13.5" customHeight="1" x14ac:dyDescent="0.35">
      <c r="D40" s="22"/>
      <c r="J40" s="30"/>
      <c r="K40" s="60"/>
      <c r="L40" s="60"/>
      <c r="M40" s="60"/>
      <c r="N40" s="60"/>
      <c r="O40" s="60"/>
      <c r="P40" s="54"/>
      <c r="U40" s="45">
        <v>38</v>
      </c>
      <c r="V40" s="45" t="s">
        <v>59</v>
      </c>
      <c r="W40" s="48">
        <f>VLOOKUP(U40,Data!$A$5:$AH$89,Front!$I$4+2)</f>
        <v>26</v>
      </c>
      <c r="X40" s="41" t="str" cm="1">
        <f t="array" ref="X40">INDEX(AO4:AO34,W40)</f>
        <v>th</v>
      </c>
    </row>
    <row r="41" spans="4:41" ht="13.5" customHeight="1" x14ac:dyDescent="0.35">
      <c r="D41" s="22"/>
      <c r="J41" s="30"/>
      <c r="P41" s="54"/>
      <c r="U41" s="45">
        <v>39</v>
      </c>
      <c r="W41" s="48"/>
    </row>
    <row r="42" spans="4:41" ht="13.5" customHeight="1" x14ac:dyDescent="0.35">
      <c r="D42" s="22"/>
      <c r="K42" s="60" t="str" cm="1">
        <f t="array" ref="K42">CONCATENATE("The proportion of dwellings for rent that were affordable to a family on Centrelink payments in ",INDEX(Z3:Z34,I4)," declined from its 20-year peak of ",ROUND(Z43,1),"% in ",Z44,", to ",ROUND(W68,1),"% by 2025 (diagram, left).")</f>
        <v>The proportion of dwellings for rent that were affordable to a family on Centrelink payments in Greater Dandenong declined from its 20-year peak of 81.8% in 2002, to 2.6% by 2025 (diagram, left).</v>
      </c>
      <c r="L42" s="60"/>
      <c r="M42" s="60"/>
      <c r="N42" s="60"/>
      <c r="O42" s="60"/>
      <c r="P42" s="54"/>
      <c r="U42" s="45">
        <v>40</v>
      </c>
      <c r="V42" s="47" t="s">
        <v>120</v>
      </c>
      <c r="W42" s="48"/>
    </row>
    <row r="43" spans="4:41" ht="13.5" customHeight="1" x14ac:dyDescent="0.35">
      <c r="D43" s="22"/>
      <c r="K43" s="60"/>
      <c r="L43" s="60"/>
      <c r="M43" s="60"/>
      <c r="N43" s="60"/>
      <c r="O43" s="60"/>
      <c r="P43" s="54"/>
      <c r="U43" s="45">
        <v>41</v>
      </c>
      <c r="V43" s="51">
        <v>2000</v>
      </c>
      <c r="W43" s="48">
        <f>VLOOKUP(U43,Data!$A$5:$AH$89,Front!$I$4+2)</f>
        <v>54.400000000000006</v>
      </c>
      <c r="Z43" s="52">
        <f>MAX(W43:W68)</f>
        <v>81.8</v>
      </c>
      <c r="AA43" s="41">
        <f>MATCH(Z43,W43:W68,0)</f>
        <v>3</v>
      </c>
    </row>
    <row r="44" spans="4:41" ht="13.5" customHeight="1" x14ac:dyDescent="0.35">
      <c r="D44" s="22"/>
      <c r="K44" s="60"/>
      <c r="L44" s="60"/>
      <c r="M44" s="60"/>
      <c r="N44" s="60"/>
      <c r="O44" s="60"/>
      <c r="P44" s="54"/>
      <c r="U44" s="45">
        <v>42</v>
      </c>
      <c r="V44" s="51">
        <v>2001</v>
      </c>
      <c r="W44" s="48">
        <f>VLOOKUP(U44,Data!$A$5:$AH$89,Front!$I$4+2)</f>
        <v>71.5</v>
      </c>
      <c r="Z44" s="41" cm="1">
        <f t="array" ref="Z44">INDEX(V43:V68,AA43)</f>
        <v>2002</v>
      </c>
    </row>
    <row r="45" spans="4:41" ht="13.5" customHeight="1" x14ac:dyDescent="0.35">
      <c r="D45" s="22"/>
      <c r="K45" s="60"/>
      <c r="L45" s="60"/>
      <c r="M45" s="60"/>
      <c r="N45" s="60"/>
      <c r="O45" s="60"/>
      <c r="P45" s="54"/>
      <c r="U45" s="45">
        <v>43</v>
      </c>
      <c r="V45" s="51">
        <v>2002</v>
      </c>
      <c r="W45" s="48">
        <f>VLOOKUP(U45,Data!$A$5:$AH$89,Front!$I$4+2)</f>
        <v>81.8</v>
      </c>
    </row>
    <row r="46" spans="4:41" ht="13.5" customHeight="1" x14ac:dyDescent="0.35">
      <c r="D46" s="22"/>
      <c r="K46" s="60"/>
      <c r="L46" s="60"/>
      <c r="M46" s="60"/>
      <c r="N46" s="60"/>
      <c r="O46" s="60"/>
      <c r="P46" s="54"/>
      <c r="U46" s="45">
        <v>44</v>
      </c>
      <c r="V46" s="51">
        <v>2003</v>
      </c>
      <c r="W46" s="48">
        <f>VLOOKUP(U46,Data!$A$5:$AH$89,Front!$I$4+2)</f>
        <v>81.699999999999989</v>
      </c>
    </row>
    <row r="47" spans="4:41" ht="13.5" customHeight="1" x14ac:dyDescent="0.35">
      <c r="D47" s="22"/>
      <c r="K47" s="60"/>
      <c r="L47" s="60"/>
      <c r="M47" s="60"/>
      <c r="N47" s="60"/>
      <c r="O47" s="60"/>
      <c r="P47" s="54"/>
      <c r="U47" s="45">
        <v>45</v>
      </c>
      <c r="V47" s="51">
        <v>2004</v>
      </c>
      <c r="W47" s="48">
        <f>VLOOKUP(U47,Data!$A$5:$AH$89,Front!$I$4+2)</f>
        <v>81.599999999999994</v>
      </c>
    </row>
    <row r="48" spans="4:41" ht="13.5" customHeight="1" x14ac:dyDescent="0.35">
      <c r="D48" s="22"/>
      <c r="P48" s="54"/>
      <c r="U48" s="45">
        <v>46</v>
      </c>
      <c r="V48" s="51">
        <v>2005</v>
      </c>
      <c r="W48" s="48">
        <f>VLOOKUP(U48,Data!$A$5:$AH$89,Front!$I$4+2)</f>
        <v>77.2</v>
      </c>
    </row>
    <row r="49" spans="4:23" ht="13.5" customHeight="1" x14ac:dyDescent="0.35">
      <c r="D49" s="22"/>
      <c r="P49" s="54"/>
      <c r="U49" s="45">
        <v>47</v>
      </c>
      <c r="V49" s="51">
        <v>2006</v>
      </c>
      <c r="W49" s="48">
        <f>VLOOKUP(U49,Data!$A$5:$AH$89,Front!$I$4+2)</f>
        <v>74.8</v>
      </c>
    </row>
    <row r="50" spans="4:23" ht="23.5" x14ac:dyDescent="0.55000000000000004">
      <c r="D50" s="22"/>
      <c r="E50" s="34" t="s">
        <v>89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54"/>
      <c r="U50" s="45">
        <v>48</v>
      </c>
      <c r="V50" s="51">
        <v>2007</v>
      </c>
      <c r="W50" s="48">
        <f>VLOOKUP(U50,Data!$A$5:$AH$89,Front!$I$4+2)</f>
        <v>61.8</v>
      </c>
    </row>
    <row r="51" spans="4:23" ht="13.5" customHeight="1" x14ac:dyDescent="0.35">
      <c r="D51" s="22"/>
      <c r="E51" s="60" t="str" cm="1">
        <f t="array" ref="E51">CONCATENATE("In 2021, ",ROUND(W76,0)," residents of ",INDEX(Z3:Z34,I4)," were homeless, representing a ",Z74," of ",ABS(ROUND(W78,0))," in the previous decade, and a rate of ",ROUND(W77,1)," homeless persons per 1,000 residents.")</f>
        <v>In 2021, 2366 residents of Greater Dandenong were homeless, representing a rise of 851 in the previous decade, and a rate of 15 homeless persons per 1,000 residents.</v>
      </c>
      <c r="F51" s="60"/>
      <c r="G51" s="60"/>
      <c r="H51" s="60"/>
      <c r="I51" s="60"/>
      <c r="J51" s="28"/>
      <c r="K51" s="28"/>
      <c r="M51" s="31"/>
      <c r="P51" s="54"/>
      <c r="U51" s="45">
        <v>49</v>
      </c>
      <c r="V51" s="51">
        <v>2008</v>
      </c>
      <c r="W51" s="48">
        <f>VLOOKUP(U51,Data!$A$5:$AH$89,Front!$I$4+2)</f>
        <v>32.9</v>
      </c>
    </row>
    <row r="52" spans="4:23" ht="13.5" customHeight="1" x14ac:dyDescent="0.35">
      <c r="D52" s="22"/>
      <c r="E52" s="60"/>
      <c r="F52" s="60"/>
      <c r="G52" s="60"/>
      <c r="H52" s="60"/>
      <c r="I52" s="60"/>
      <c r="J52" s="28"/>
      <c r="K52" s="28"/>
      <c r="M52" s="31"/>
      <c r="N52" s="36"/>
      <c r="P52" s="54"/>
      <c r="U52" s="45">
        <v>50</v>
      </c>
      <c r="V52" s="51">
        <v>2009</v>
      </c>
      <c r="W52" s="48">
        <f>VLOOKUP(U52,Data!$A$5:$AH$89,Front!$I$4+2)</f>
        <v>20.3</v>
      </c>
    </row>
    <row r="53" spans="4:23" ht="13.5" customHeight="1" x14ac:dyDescent="0.35">
      <c r="D53" s="22"/>
      <c r="E53" s="60"/>
      <c r="F53" s="60"/>
      <c r="G53" s="60"/>
      <c r="H53" s="60"/>
      <c r="I53" s="60"/>
      <c r="J53" s="28"/>
      <c r="K53" s="28"/>
      <c r="M53" s="25"/>
      <c r="P53" s="54"/>
      <c r="U53" s="45">
        <v>51</v>
      </c>
      <c r="V53" s="51">
        <v>2010</v>
      </c>
      <c r="W53" s="48">
        <f>VLOOKUP(U53,Data!$A$5:$AH$89,Front!$I$4+2)</f>
        <v>12.1</v>
      </c>
    </row>
    <row r="54" spans="4:23" ht="13.5" customHeight="1" x14ac:dyDescent="0.35">
      <c r="D54" s="22"/>
      <c r="E54" s="60"/>
      <c r="F54" s="60"/>
      <c r="G54" s="60"/>
      <c r="H54" s="60"/>
      <c r="I54" s="60"/>
      <c r="J54" s="28"/>
      <c r="P54" s="54"/>
      <c r="U54" s="45">
        <v>52</v>
      </c>
      <c r="V54" s="51">
        <v>2011</v>
      </c>
      <c r="W54" s="48">
        <f>VLOOKUP(U54,Data!$A$5:$AH$89,Front!$I$4+2)</f>
        <v>11.4</v>
      </c>
    </row>
    <row r="55" spans="4:23" ht="13.5" customHeight="1" x14ac:dyDescent="0.35">
      <c r="D55" s="22"/>
      <c r="E55" s="60"/>
      <c r="F55" s="60"/>
      <c r="G55" s="60"/>
      <c r="H55" s="60"/>
      <c r="I55" s="60"/>
      <c r="P55" s="54"/>
      <c r="U55" s="45">
        <v>53</v>
      </c>
      <c r="V55" s="51">
        <v>2012</v>
      </c>
      <c r="W55" s="48">
        <f>VLOOKUP(U55,Data!$A$5:$AH$89,Front!$I$4+2)</f>
        <v>9.6</v>
      </c>
    </row>
    <row r="56" spans="4:23" ht="13.5" customHeight="1" x14ac:dyDescent="0.35">
      <c r="D56" s="22"/>
      <c r="P56" s="54"/>
      <c r="U56" s="45">
        <v>54</v>
      </c>
      <c r="V56" s="51">
        <v>2013</v>
      </c>
      <c r="W56" s="48">
        <f>VLOOKUP(U56,Data!$A$5:$AH$89,Front!$I$4+2)</f>
        <v>14.399999999999999</v>
      </c>
    </row>
    <row r="57" spans="4:23" ht="13.5" customHeight="1" x14ac:dyDescent="0.35">
      <c r="D57" s="22"/>
      <c r="P57" s="54"/>
      <c r="U57" s="45">
        <v>55</v>
      </c>
      <c r="V57" s="51">
        <v>2014</v>
      </c>
      <c r="W57" s="48">
        <f>VLOOKUP(U57,Data!$A$5:$AH$89,Front!$I$4+2)</f>
        <v>13.100000000000001</v>
      </c>
    </row>
    <row r="58" spans="4:23" ht="13.5" customHeight="1" x14ac:dyDescent="0.35">
      <c r="D58" s="22"/>
      <c r="E58" s="59" t="str">
        <f>CONCATENATE("Such housing circumstances include boading houses, supported accommodation and severely crowded dwellings, which together account for about ",ROUND(X81,0),"% of local homelessness")</f>
        <v>Such housing circumstances include boading houses, supported accommodation and severely crowded dwellings, which together account for about 94% of local homelessness</v>
      </c>
      <c r="F58" s="59"/>
      <c r="G58" s="59"/>
      <c r="H58" s="59"/>
      <c r="I58" s="59"/>
      <c r="P58" s="54"/>
      <c r="U58" s="45">
        <v>56</v>
      </c>
      <c r="V58" s="51">
        <v>2015</v>
      </c>
      <c r="W58" s="48">
        <f>VLOOKUP(U58,Data!$A$5:$AH$89,Front!$I$4+2)</f>
        <v>13.600000000000001</v>
      </c>
    </row>
    <row r="59" spans="4:23" ht="13.5" customHeight="1" x14ac:dyDescent="0.35">
      <c r="D59" s="22"/>
      <c r="E59" s="59"/>
      <c r="F59" s="59"/>
      <c r="G59" s="59"/>
      <c r="H59" s="59"/>
      <c r="I59" s="59"/>
      <c r="P59" s="54"/>
      <c r="U59" s="45">
        <v>57</v>
      </c>
      <c r="V59" s="51">
        <v>2016</v>
      </c>
      <c r="W59" s="48">
        <f>VLOOKUP(U59,Data!$A$5:$AH$89,Front!$I$4+2)</f>
        <v>10.100000000000001</v>
      </c>
    </row>
    <row r="60" spans="4:23" ht="13.5" customHeight="1" x14ac:dyDescent="0.35">
      <c r="D60" s="22"/>
      <c r="E60" s="59"/>
      <c r="F60" s="59"/>
      <c r="G60" s="59"/>
      <c r="H60" s="59"/>
      <c r="I60" s="59"/>
      <c r="P60" s="54"/>
      <c r="U60" s="45">
        <v>58</v>
      </c>
      <c r="V60" s="51">
        <v>2017</v>
      </c>
      <c r="W60" s="48">
        <f>VLOOKUP(U60,Data!$A$5:$AH$89,Front!$I$4+2)</f>
        <v>10.6</v>
      </c>
    </row>
    <row r="61" spans="4:23" ht="13.5" customHeight="1" x14ac:dyDescent="0.35">
      <c r="D61" s="22"/>
      <c r="E61" s="59"/>
      <c r="F61" s="59"/>
      <c r="G61" s="59"/>
      <c r="H61" s="59"/>
      <c r="I61" s="59"/>
      <c r="P61" s="54"/>
      <c r="U61" s="45">
        <v>59</v>
      </c>
      <c r="V61" s="51">
        <v>2018</v>
      </c>
      <c r="W61" s="48">
        <f>VLOOKUP(U61,Data!$A$5:$AH$89,Front!$I$4+2)</f>
        <v>8.3000000000000007</v>
      </c>
    </row>
    <row r="62" spans="4:23" ht="13.5" customHeight="1" x14ac:dyDescent="0.35">
      <c r="D62" s="22"/>
      <c r="E62" s="59"/>
      <c r="F62" s="59"/>
      <c r="G62" s="59"/>
      <c r="H62" s="59"/>
      <c r="I62" s="59"/>
      <c r="P62" s="54"/>
      <c r="U62" s="45">
        <v>60</v>
      </c>
      <c r="V62" s="51">
        <v>2019</v>
      </c>
      <c r="W62" s="48">
        <f>VLOOKUP(U62,Data!$A$5:$AH$89,Front!$I$4+2)</f>
        <v>4.7</v>
      </c>
    </row>
    <row r="63" spans="4:23" ht="13.5" customHeight="1" x14ac:dyDescent="0.35">
      <c r="D63" s="22"/>
      <c r="E63" s="59"/>
      <c r="F63" s="59"/>
      <c r="G63" s="59"/>
      <c r="H63" s="59"/>
      <c r="I63" s="59"/>
      <c r="P63" s="54"/>
      <c r="U63" s="45">
        <v>61</v>
      </c>
      <c r="V63" s="51">
        <v>2020</v>
      </c>
      <c r="W63" s="48">
        <f>VLOOKUP(U63,Data!$A$5:$AH$89,Front!$I$4+2)</f>
        <v>8.4</v>
      </c>
    </row>
    <row r="64" spans="4:23" ht="13.5" customHeight="1" x14ac:dyDescent="0.35">
      <c r="D64" s="2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55"/>
      <c r="U64" s="45">
        <v>62</v>
      </c>
      <c r="V64" s="51">
        <v>2021</v>
      </c>
      <c r="W64" s="48">
        <f>VLOOKUP(U64,Data!$A$5:$AH$89,Front!$I$4+2)</f>
        <v>11.200000000000001</v>
      </c>
    </row>
    <row r="65" spans="21:26" x14ac:dyDescent="0.35">
      <c r="U65" s="45">
        <v>63</v>
      </c>
      <c r="V65" s="51">
        <v>2022</v>
      </c>
      <c r="W65" s="48">
        <f>VLOOKUP(U65,Data!$A$5:$AH$89,Front!$I$4+2)</f>
        <v>8.7999999999999989</v>
      </c>
    </row>
    <row r="66" spans="21:26" x14ac:dyDescent="0.35">
      <c r="U66" s="45">
        <v>64</v>
      </c>
      <c r="V66" s="51">
        <v>2023</v>
      </c>
      <c r="W66" s="48">
        <f>VLOOKUP(U66,Data!$A$5:$AH$89,Front!$I$4+2)</f>
        <v>7.1</v>
      </c>
    </row>
    <row r="67" spans="21:26" x14ac:dyDescent="0.35">
      <c r="U67" s="45">
        <v>65</v>
      </c>
      <c r="V67" s="51">
        <v>2024</v>
      </c>
      <c r="W67" s="48">
        <f>VLOOKUP(U67,Data!$A$5:$AH$89,Front!$I$4+2)</f>
        <v>4.3999999999999995</v>
      </c>
    </row>
    <row r="68" spans="21:26" x14ac:dyDescent="0.35">
      <c r="U68" s="45">
        <v>66</v>
      </c>
      <c r="V68" s="51">
        <v>2025</v>
      </c>
      <c r="W68" s="48">
        <f>VLOOKUP(U68,Data!$A$5:$AH$89,Front!$I$4+2)</f>
        <v>2.6</v>
      </c>
    </row>
    <row r="69" spans="21:26" x14ac:dyDescent="0.35">
      <c r="U69" s="45">
        <v>67</v>
      </c>
      <c r="V69" s="51">
        <v>2026</v>
      </c>
      <c r="W69" s="48">
        <f>VLOOKUP(U69,Data!$A$5:$AH$89,Front!$I$4+2)</f>
        <v>0</v>
      </c>
    </row>
    <row r="70" spans="21:26" x14ac:dyDescent="0.35">
      <c r="U70" s="45">
        <v>68</v>
      </c>
      <c r="V70" s="51">
        <v>2027</v>
      </c>
      <c r="W70" s="48">
        <f>VLOOKUP(U70,Data!$A$5:$AH$89,Front!$I$4+2)</f>
        <v>0</v>
      </c>
    </row>
    <row r="71" spans="21:26" x14ac:dyDescent="0.35">
      <c r="U71" s="45">
        <v>69</v>
      </c>
      <c r="V71" s="51">
        <v>2028</v>
      </c>
      <c r="W71" s="48">
        <f>VLOOKUP(U71,Data!$A$5:$AH$89,Front!$I$4+2)</f>
        <v>0</v>
      </c>
    </row>
    <row r="72" spans="21:26" x14ac:dyDescent="0.35">
      <c r="U72" s="45">
        <v>70</v>
      </c>
      <c r="W72" s="48"/>
    </row>
    <row r="73" spans="21:26" x14ac:dyDescent="0.35">
      <c r="U73" s="45">
        <v>71</v>
      </c>
      <c r="V73" s="47" t="s">
        <v>89</v>
      </c>
      <c r="W73" s="48"/>
    </row>
    <row r="74" spans="21:26" x14ac:dyDescent="0.35">
      <c r="U74" s="45">
        <v>72</v>
      </c>
      <c r="V74" s="51">
        <v>2011</v>
      </c>
      <c r="W74" s="48">
        <f>VLOOKUP(U74,Data!$A$5:$AH$89,Front!$I$4+2)</f>
        <v>1515</v>
      </c>
      <c r="Z74" s="41" t="str">
        <f>IF(W76&gt;W74,"rise","decline")</f>
        <v>rise</v>
      </c>
    </row>
    <row r="75" spans="21:26" x14ac:dyDescent="0.35">
      <c r="U75" s="45">
        <v>73</v>
      </c>
      <c r="V75" s="51">
        <v>2016</v>
      </c>
      <c r="W75" s="48">
        <f>VLOOKUP(U75,Data!$A$5:$AH$89,Front!$I$4+2)</f>
        <v>1942</v>
      </c>
    </row>
    <row r="76" spans="21:26" x14ac:dyDescent="0.35">
      <c r="U76" s="45">
        <v>74</v>
      </c>
      <c r="V76" s="51">
        <v>2021</v>
      </c>
      <c r="W76" s="48">
        <f>VLOOKUP(U76,Data!$A$5:$AH$89,Front!$I$4+2)</f>
        <v>2366</v>
      </c>
    </row>
    <row r="77" spans="21:26" x14ac:dyDescent="0.35">
      <c r="U77" s="45">
        <v>75</v>
      </c>
      <c r="V77" s="53" t="s">
        <v>87</v>
      </c>
      <c r="W77" s="48">
        <f>VLOOKUP(U77,Data!$A$5:$AH$89,Front!$I$4+2)</f>
        <v>14.955090482722003</v>
      </c>
    </row>
    <row r="78" spans="21:26" x14ac:dyDescent="0.35">
      <c r="U78" s="45">
        <v>76</v>
      </c>
      <c r="V78" s="51" t="s">
        <v>88</v>
      </c>
      <c r="W78" s="48">
        <f>VLOOKUP(U78,Data!$A$5:$AH$89,Front!$I$4+2)</f>
        <v>851</v>
      </c>
    </row>
    <row r="79" spans="21:26" x14ac:dyDescent="0.35">
      <c r="U79" s="45">
        <v>77</v>
      </c>
      <c r="W79" s="48"/>
    </row>
    <row r="80" spans="21:26" x14ac:dyDescent="0.35">
      <c r="U80" s="45">
        <v>78</v>
      </c>
      <c r="V80" s="47" t="s">
        <v>97</v>
      </c>
      <c r="W80" s="48"/>
    </row>
    <row r="81" spans="21:24" x14ac:dyDescent="0.35">
      <c r="U81" s="45">
        <v>79</v>
      </c>
      <c r="V81" s="45" t="s">
        <v>100</v>
      </c>
      <c r="W81" s="48">
        <f>VLOOKUP(U81,Data!$A$5:$AH$89,Front!$I$4+2)</f>
        <v>0.92983939137785288</v>
      </c>
      <c r="X81" s="44">
        <f>SUM(W82,W84,W86)</f>
        <v>93.702451394759095</v>
      </c>
    </row>
    <row r="82" spans="21:24" x14ac:dyDescent="0.35">
      <c r="U82" s="45">
        <v>80</v>
      </c>
      <c r="V82" s="45" t="s">
        <v>116</v>
      </c>
      <c r="W82" s="48">
        <f>VLOOKUP(U82,Data!$A$5:$AH$89,Front!$I$4+2)</f>
        <v>16.145393068469989</v>
      </c>
    </row>
    <row r="83" spans="21:24" x14ac:dyDescent="0.35">
      <c r="U83" s="45">
        <v>81</v>
      </c>
      <c r="V83" s="45" t="s">
        <v>92</v>
      </c>
      <c r="W83" s="48">
        <f>VLOOKUP(U83,Data!$A$5:$AH$89,Front!$I$4+2)</f>
        <v>1.9019442096365173</v>
      </c>
    </row>
    <row r="84" spans="21:24" x14ac:dyDescent="0.35">
      <c r="U84" s="45">
        <v>82</v>
      </c>
      <c r="V84" s="45" t="s">
        <v>93</v>
      </c>
      <c r="W84" s="48">
        <f>VLOOKUP(U84,Data!$A$5:$AH$89,Front!$I$4+2)</f>
        <v>30.600169061707522</v>
      </c>
    </row>
    <row r="85" spans="21:24" x14ac:dyDescent="0.35">
      <c r="U85" s="45">
        <v>83</v>
      </c>
      <c r="V85" s="45" t="s">
        <v>117</v>
      </c>
      <c r="W85" s="48">
        <f>VLOOKUP(U85,Data!$A$5:$AH$89,Front!$I$4+2)</f>
        <v>3.6770921386305999</v>
      </c>
    </row>
    <row r="86" spans="21:24" x14ac:dyDescent="0.35">
      <c r="U86" s="45">
        <v>84</v>
      </c>
      <c r="V86" s="45" t="s">
        <v>95</v>
      </c>
      <c r="W86" s="48">
        <f>VLOOKUP(U86,Data!$A$5:$AH$89,Front!$I$4+2)</f>
        <v>46.956889264581577</v>
      </c>
    </row>
    <row r="87" spans="21:24" x14ac:dyDescent="0.35">
      <c r="U87" s="45">
        <v>85</v>
      </c>
      <c r="V87" s="45" t="s">
        <v>96</v>
      </c>
      <c r="W87" s="48">
        <f>VLOOKUP(U87,Data!$A$5:$AH$89,Front!$I$4+2)</f>
        <v>100</v>
      </c>
    </row>
  </sheetData>
  <sheetProtection sheet="1" objects="1" scenarios="1"/>
  <mergeCells count="12">
    <mergeCell ref="E58:I63"/>
    <mergeCell ref="E51:I55"/>
    <mergeCell ref="D3:P3"/>
    <mergeCell ref="K4:O4"/>
    <mergeCell ref="K14:O19"/>
    <mergeCell ref="K42:O47"/>
    <mergeCell ref="K35:O40"/>
    <mergeCell ref="K11:O13"/>
    <mergeCell ref="K7:M10"/>
    <mergeCell ref="E21:I25"/>
    <mergeCell ref="E6:J6"/>
    <mergeCell ref="E27:I31"/>
  </mergeCells>
  <pageMargins left="0.78740157480314965" right="0.39370078740157483" top="1.1811023622047245" bottom="0.39370078740157483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8</xdr:col>
                    <xdr:colOff>6350</xdr:colOff>
                    <xdr:row>2</xdr:row>
                    <xdr:rowOff>431800</xdr:rowOff>
                  </from>
                  <to>
                    <xdr:col>9</xdr:col>
                    <xdr:colOff>742950</xdr:colOff>
                    <xdr:row>3</xdr:row>
                    <xdr:rowOff>215900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A10890131</value>
    </field>
    <field name="Objective-Title">
      <value order="0">2024 Infographic Housing</value>
    </field>
    <field name="Objective-Description">
      <value order="0"/>
    </field>
    <field name="Objective-CreationStamp">
      <value order="0">2024-04-30T06:43:09Z</value>
    </field>
    <field name="Objective-IsApproved">
      <value order="0">false</value>
    </field>
    <field name="Objective-IsPublished">
      <value order="0">true</value>
    </field>
    <field name="Objective-DatePublished">
      <value order="0">2025-12-08T00:21:43Z</value>
    </field>
    <field name="Objective-ModificationStamp">
      <value order="0">2025-12-08T00:21:43Z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vA16200742</value>
    </field>
    <field name="Objective-Version">
      <value order="0">3.0</value>
    </field>
    <field name="Objective-VersionNumber">
      <value order="0">3</value>
    </field>
    <field name="Objective-VersionComment">
      <value order="0">Updated information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Assemble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2025-12-07T23:10:15Z</cp:lastPrinted>
  <dcterms:created xsi:type="dcterms:W3CDTF">2023-05-14T23:44:31Z</dcterms:created>
  <dcterms:modified xsi:type="dcterms:W3CDTF">2025-12-08T00:20:05Z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A10890131</vt:lpwstr>
  </op:property>
  <op:property fmtid="{D5CDD505-2E9C-101B-9397-08002B2CF9AE}" pid="4" name="Objective-Title">
    <vt:lpwstr xmlns:vt="http://schemas.openxmlformats.org/officeDocument/2006/docPropsVTypes">2024 Infographic Housing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2024-04-30T06:43:09Z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2025-12-08T00:21:43Z</vt:filetime>
  </op:property>
  <op:property fmtid="{D5CDD505-2E9C-101B-9397-08002B2CF9AE}" pid="10" name="Objective-ModificationStamp">
    <vt:filetime xmlns:vt="http://schemas.openxmlformats.org/officeDocument/2006/docPropsVTypes">2025-12-08T00:21:43Z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vA16200742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3</vt:r8>
  </op:property>
  <op:property fmtid="{D5CDD505-2E9C-101B-9397-08002B2CF9AE}" pid="18" name="Objective-VersionComment">
    <vt:lpwstr xmlns:vt="http://schemas.openxmlformats.org/officeDocument/2006/docPropsVTypes">Updated information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