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65a3bce8c5cf47fd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~Objective\"/>
    </mc:Choice>
  </mc:AlternateContent>
  <xr:revisionPtr revIDLastSave="0" documentId="8_{8E2C0551-D20E-4193-9888-76D4EDB52826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2004 to 2014" sheetId="1" state="hidden" r:id="rId1"/>
    <sheet name="1989 to 2023" sheetId="2" r:id="rId2"/>
    <sheet name="EGM and other G Losses 2023" sheetId="3" r:id="rId3"/>
    <sheet name="Govt Revenue" sheetId="7" state="hidden" r:id="rId4"/>
  </sheets>
  <definedNames>
    <definedName name="_xlnm.Print_Area" localSheetId="1">'1989 to 2023'!$B$1:$AM$84</definedName>
    <definedName name="_xlnm.Print_Area" localSheetId="0">'2004 to 2014'!$B$1:$H$13</definedName>
    <definedName name="_xlnm.Print_Area" localSheetId="2">'EGM and other G Losses 2023'!$B$1:$G$85</definedName>
    <definedName name="_xlnm.Print_Area" localSheetId="3">'Govt Revenue'!$B$1:$T$61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34" i="2" l="1"/>
  <c r="W8" i="2"/>
  <c r="X8" i="2"/>
  <c r="Y8" i="2"/>
  <c r="Z8" i="2"/>
  <c r="AA8" i="2"/>
  <c r="AB8" i="2"/>
  <c r="X9" i="2"/>
  <c r="Y9" i="2"/>
  <c r="Z9" i="2"/>
  <c r="AA9" i="2"/>
  <c r="AB9" i="2"/>
  <c r="X10" i="2"/>
  <c r="Y10" i="2"/>
  <c r="Z10" i="2"/>
  <c r="AA10" i="2"/>
  <c r="AB10" i="2"/>
  <c r="X11" i="2"/>
  <c r="Y11" i="2"/>
  <c r="Z11" i="2"/>
  <c r="AA11" i="2"/>
  <c r="AB11" i="2"/>
  <c r="X12" i="2"/>
  <c r="Y12" i="2"/>
  <c r="Z12" i="2"/>
  <c r="AA12" i="2"/>
  <c r="AB12" i="2"/>
  <c r="X13" i="2"/>
  <c r="Y13" i="2"/>
  <c r="Z13" i="2"/>
  <c r="AA13" i="2"/>
  <c r="AB13" i="2"/>
  <c r="X14" i="2"/>
  <c r="Y14" i="2"/>
  <c r="Z14" i="2"/>
  <c r="AA14" i="2"/>
  <c r="AB14" i="2"/>
  <c r="X15" i="2"/>
  <c r="Y15" i="2"/>
  <c r="Z15" i="2"/>
  <c r="AA15" i="2"/>
  <c r="AB15" i="2"/>
  <c r="X16" i="2"/>
  <c r="Y16" i="2"/>
  <c r="Z16" i="2"/>
  <c r="AA16" i="2"/>
  <c r="AB16" i="2"/>
  <c r="X17" i="2"/>
  <c r="Y17" i="2"/>
  <c r="Z17" i="2"/>
  <c r="AA17" i="2"/>
  <c r="AB17" i="2"/>
  <c r="X18" i="2"/>
  <c r="Y18" i="2"/>
  <c r="Z18" i="2"/>
  <c r="AA18" i="2"/>
  <c r="AB18" i="2"/>
  <c r="X19" i="2"/>
  <c r="Y19" i="2"/>
  <c r="Z19" i="2"/>
  <c r="AA19" i="2"/>
  <c r="AB19" i="2"/>
  <c r="X20" i="2"/>
  <c r="Y20" i="2"/>
  <c r="Z20" i="2"/>
  <c r="AA20" i="2"/>
  <c r="AB20" i="2"/>
  <c r="X21" i="2"/>
  <c r="Y21" i="2"/>
  <c r="Z21" i="2"/>
  <c r="AA21" i="2"/>
  <c r="AB21" i="2"/>
  <c r="X22" i="2"/>
  <c r="Y22" i="2"/>
  <c r="Z22" i="2"/>
  <c r="AA22" i="2"/>
  <c r="AB22" i="2"/>
  <c r="X23" i="2"/>
  <c r="Y23" i="2"/>
  <c r="Z23" i="2"/>
  <c r="AA23" i="2"/>
  <c r="AB23" i="2"/>
  <c r="X24" i="2"/>
  <c r="Y24" i="2"/>
  <c r="Z24" i="2"/>
  <c r="AA24" i="2"/>
  <c r="AB24" i="2"/>
  <c r="X25" i="2"/>
  <c r="Y25" i="2"/>
  <c r="Z25" i="2"/>
  <c r="AA25" i="2"/>
  <c r="AB25" i="2"/>
  <c r="X26" i="2"/>
  <c r="Y26" i="2"/>
  <c r="Z26" i="2"/>
  <c r="AA26" i="2"/>
  <c r="AB26" i="2"/>
  <c r="X27" i="2"/>
  <c r="Y27" i="2"/>
  <c r="Z27" i="2"/>
  <c r="AA27" i="2"/>
  <c r="AB27" i="2"/>
  <c r="X28" i="2"/>
  <c r="Y28" i="2"/>
  <c r="Z28" i="2"/>
  <c r="AA28" i="2"/>
  <c r="AB28" i="2"/>
  <c r="X29" i="2"/>
  <c r="Y29" i="2"/>
  <c r="Z29" i="2"/>
  <c r="AA29" i="2"/>
  <c r="AB29" i="2"/>
  <c r="X30" i="2"/>
  <c r="Y30" i="2"/>
  <c r="Z30" i="2"/>
  <c r="AA30" i="2"/>
  <c r="AB30" i="2"/>
  <c r="X31" i="2"/>
  <c r="Y31" i="2"/>
  <c r="Z31" i="2"/>
  <c r="AA31" i="2"/>
  <c r="AB31" i="2"/>
  <c r="X32" i="2"/>
  <c r="Y32" i="2"/>
  <c r="Z32" i="2"/>
  <c r="AA32" i="2"/>
  <c r="AB32" i="2"/>
  <c r="X33" i="2"/>
  <c r="Y33" i="2"/>
  <c r="Z33" i="2"/>
  <c r="AA33" i="2"/>
  <c r="AB33" i="2"/>
  <c r="X34" i="2"/>
  <c r="Y34" i="2"/>
  <c r="Z34" i="2"/>
  <c r="AA34" i="2"/>
  <c r="X35" i="2"/>
  <c r="X38" i="2" s="1"/>
  <c r="Y35" i="2"/>
  <c r="Y38" i="2" s="1"/>
  <c r="Z35" i="2"/>
  <c r="Z38" i="2" s="1"/>
  <c r="AA35" i="2"/>
  <c r="AA38" i="2" s="1"/>
  <c r="AB35" i="2"/>
  <c r="W35" i="2"/>
  <c r="W38" i="2" s="1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AB38" i="2" l="1"/>
  <c r="K5" i="7" l="1"/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5" i="3"/>
  <c r="D5" i="3" s="1"/>
  <c r="S6" i="2"/>
  <c r="Q6" i="2"/>
  <c r="P7" i="2"/>
  <c r="P8" i="2"/>
  <c r="P9" i="2"/>
  <c r="P10" i="2"/>
  <c r="P6" i="2"/>
  <c r="N6" i="2"/>
  <c r="L11" i="2"/>
  <c r="N11" i="2"/>
  <c r="P11" i="2"/>
  <c r="Q11" i="2"/>
  <c r="K11" i="2"/>
  <c r="O8" i="2"/>
  <c r="O7" i="2"/>
  <c r="O6" i="2"/>
  <c r="N10" i="2"/>
  <c r="N9" i="2"/>
  <c r="N8" i="2"/>
  <c r="N7" i="2"/>
  <c r="M6" i="2"/>
  <c r="L10" i="2"/>
  <c r="L9" i="2"/>
  <c r="L8" i="2"/>
  <c r="L7" i="2"/>
  <c r="L6" i="2"/>
  <c r="K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46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H37" i="2"/>
  <c r="H38" i="2"/>
  <c r="H39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6" i="2"/>
  <c r="C45" i="2" l="1"/>
  <c r="D45" i="2"/>
  <c r="E45" i="2"/>
  <c r="F45" i="2"/>
  <c r="G45" i="2"/>
  <c r="H45" i="2"/>
  <c r="R7" i="2"/>
  <c r="R8" i="2"/>
  <c r="R9" i="2"/>
  <c r="R10" i="2"/>
  <c r="R6" i="2"/>
  <c r="Q10" i="2"/>
  <c r="S10" i="2" s="1"/>
  <c r="K10" i="2"/>
  <c r="K9" i="2"/>
  <c r="K8" i="2"/>
  <c r="K7" i="2"/>
  <c r="D39" i="7"/>
  <c r="E39" i="7"/>
  <c r="F39" i="7"/>
  <c r="G39" i="7"/>
  <c r="H39" i="7"/>
  <c r="I39" i="7"/>
  <c r="J39" i="7"/>
  <c r="C39" i="7"/>
  <c r="I38" i="7"/>
  <c r="D38" i="7"/>
  <c r="E38" i="7"/>
  <c r="F38" i="7"/>
  <c r="G38" i="7"/>
  <c r="H38" i="7"/>
  <c r="J38" i="7"/>
  <c r="K38" i="7"/>
  <c r="C38" i="7"/>
  <c r="Q8" i="2" l="1"/>
  <c r="S8" i="2" s="1"/>
  <c r="Q9" i="2"/>
  <c r="S9" i="2" s="1"/>
  <c r="O10" i="2"/>
  <c r="O9" i="2" l="1"/>
  <c r="O11" i="2" s="1"/>
  <c r="K39" i="7" l="1"/>
  <c r="G5" i="3" l="1"/>
  <c r="Q7" i="2" l="1"/>
  <c r="S7" i="2" s="1"/>
  <c r="G84" i="3"/>
  <c r="G85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6" i="3"/>
  <c r="M7" i="2" l="1"/>
  <c r="M10" i="2"/>
  <c r="M8" i="2"/>
  <c r="M9" i="2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H6" i="1"/>
  <c r="M11" i="2" l="1"/>
  <c r="D85" i="3"/>
  <c r="D84" i="3"/>
  <c r="H7" i="1"/>
  <c r="H8" i="1"/>
  <c r="H9" i="1"/>
  <c r="E10" i="1"/>
  <c r="G10" i="1" s="1"/>
  <c r="C10" i="1"/>
  <c r="D10" i="1" s="1"/>
  <c r="D6" i="1" l="1"/>
  <c r="D8" i="1"/>
  <c r="H10" i="1"/>
  <c r="D7" i="1"/>
  <c r="G9" i="1"/>
  <c r="G8" i="1"/>
  <c r="D9" i="1"/>
  <c r="G7" i="1"/>
  <c r="G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hbrown</author>
  </authors>
  <commentList>
    <comment ref="D4" authorId="0" shapeId="0" xr:uid="{00000000-0006-0000-0200-000001000000}">
      <text>
        <r>
          <rPr>
            <sz val="10"/>
            <color indexed="81"/>
            <rFont val="Tahoma"/>
            <family val="2"/>
          </rPr>
          <t>Estimate is calculated as the EGM losses multiplied by the ratio of all legal gambling losses [lotto, keno, instant lotteries, racing, pools, racing, EGMs] to EGM losses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<sst xmlns="http://schemas.openxmlformats.org/spreadsheetml/2006/main" count="279" uniqueCount="197">
  <si>
    <t>Egms</t>
  </si>
  <si>
    <t>Casino</t>
  </si>
  <si>
    <t>Lotteries &amp; Keno</t>
  </si>
  <si>
    <t>2014/5</t>
  </si>
  <si>
    <t>2004/5</t>
  </si>
  <si>
    <t>$Million</t>
  </si>
  <si>
    <t>Payments to State Government</t>
  </si>
  <si>
    <t>Total Player Losses</t>
  </si>
  <si>
    <t>Legal Gambling Losses: Victoria, 2004/5 and 2014/15</t>
  </si>
  <si>
    <t>Source: VCGLR Annual Reports</t>
  </si>
  <si>
    <t>% of losses</t>
  </si>
  <si>
    <r>
      <t xml:space="preserve">$Million </t>
    </r>
    <r>
      <rPr>
        <sz val="8"/>
        <color theme="1"/>
        <rFont val="Garamond"/>
        <family val="1"/>
      </rPr>
      <t>(after inflation)</t>
    </r>
  </si>
  <si>
    <r>
      <t>% Change: 2004/5 to 2014/15</t>
    </r>
    <r>
      <rPr>
        <sz val="7"/>
        <color theme="0"/>
        <rFont val="Garamond"/>
        <family val="1"/>
      </rPr>
      <t xml:space="preserve">
(after inflation)</t>
    </r>
  </si>
  <si>
    <t>Wagering: racing (totalisator), football, trackside and sports betting</t>
  </si>
  <si>
    <t>Racing</t>
  </si>
  <si>
    <t>Losses adjusted for inflation</t>
  </si>
  <si>
    <t>Per cent of legal gambling losses</t>
  </si>
  <si>
    <t>Value ($ million)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</si>
  <si>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</si>
  <si>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</si>
  <si>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</si>
  <si>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</si>
  <si>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</si>
  <si>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</si>
  <si>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</si>
  <si>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</si>
  <si>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</si>
  <si>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</si>
  <si>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1999-00</t>
  </si>
  <si>
    <t>Total legal gambling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</si>
  <si>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</si>
  <si>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</si>
  <si>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</si>
  <si>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</si>
  <si>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</si>
  <si>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</si>
  <si>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</si>
  <si>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</si>
  <si>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</si>
  <si>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</si>
  <si>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</si>
  <si>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</si>
  <si>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</si>
  <si>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</si>
  <si>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</si>
  <si>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($millions)</t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</si>
  <si>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</si>
  <si>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</si>
  <si>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</si>
  <si>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</si>
  <si>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</si>
  <si>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</si>
  <si>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</si>
  <si>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</si>
  <si>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</si>
  <si>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</si>
  <si>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</si>
  <si>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</si>
  <si>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</si>
  <si>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</si>
  <si>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>Central Goldfields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</si>
  <si>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</si>
  <si>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</si>
  <si>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</si>
  <si>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</si>
  <si>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</si>
  <si>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</si>
  <si>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</si>
  <si>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</si>
  <si>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</si>
  <si>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</si>
  <si>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</si>
  <si>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</si>
  <si>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</si>
  <si>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</si>
  <si>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</si>
  <si>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</si>
  <si>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</si>
  <si>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</si>
  <si>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</si>
  <si>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</si>
  <si>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</si>
  <si>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</si>
  <si>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</si>
  <si>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</si>
  <si>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</si>
  <si>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</si>
  <si>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</si>
  <si>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</si>
  <si>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</si>
  <si>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</si>
  <si>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</si>
  <si>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</si>
  <si>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</si>
  <si>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</si>
  <si>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</si>
  <si>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</si>
  <si>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</si>
  <si>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</si>
  <si>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</si>
  <si>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</si>
  <si>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</si>
  <si>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</si>
  <si>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</si>
  <si>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</si>
  <si>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</si>
  <si>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</si>
  <si>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</si>
  <si>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</si>
  <si>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</si>
  <si>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</si>
  <si>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</si>
  <si>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</si>
  <si>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</si>
  <si>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</si>
  <si>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</si>
  <si>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</si>
  <si>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</si>
  <si>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</si>
  <si>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</si>
  <si>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</si>
  <si>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</si>
  <si>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</si>
  <si>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</si>
  <si>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</si>
  <si>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t>Victoria</t>
  </si>
  <si>
    <t>Melbourne metro.</t>
  </si>
  <si>
    <t>CASINO</t>
  </si>
  <si>
    <t>GAMING MACHINES</t>
  </si>
  <si>
    <t>KENO</t>
  </si>
  <si>
    <t>LOTTERIES</t>
  </si>
  <si>
    <t>TOTAL GAMBLING</t>
  </si>
  <si>
    <t>Sportsbetting</t>
  </si>
  <si>
    <t>Estimated all legal gambling - regulated by State Government
($Million)</t>
  </si>
  <si>
    <t>Estimated annual gambling losses per adult</t>
  </si>
  <si>
    <t>2015/16</t>
  </si>
  <si>
    <t>CPI -Melb</t>
  </si>
  <si>
    <t>2016/17</t>
  </si>
  <si>
    <t>2017/18</t>
  </si>
  <si>
    <t>2018/19</t>
  </si>
  <si>
    <t>GAMING</t>
  </si>
  <si>
    <t>Casino Gaming</t>
  </si>
  <si>
    <t>Gaming Machines &amp; Keno</t>
  </si>
  <si>
    <t>Interactive Gaming (Na)</t>
  </si>
  <si>
    <t>Lotteries &amp; Pools Lotto</t>
  </si>
  <si>
    <t>Minor Gaming</t>
  </si>
  <si>
    <t>Total Gaming</t>
  </si>
  <si>
    <t>Total Legal Gambling</t>
  </si>
  <si>
    <t>2015-16</t>
  </si>
  <si>
    <t>2016-17</t>
  </si>
  <si>
    <r>
      <t xml:space="preserve">Real Government Revenue from Gambling: Victoria
</t>
    </r>
    <r>
      <rPr>
        <sz val="10"/>
        <color rgb="FFFFFF00"/>
        <rFont val="Garamond"/>
        <family val="1"/>
      </rPr>
      <t xml:space="preserve">From the Queensland Government Statistician's Office: http://www.qgso.qld.gov.au/products/reports/aus-gambling-stats/ </t>
    </r>
  </si>
  <si>
    <t>Per cent of total</t>
  </si>
  <si>
    <t>Change</t>
  </si>
  <si>
    <t>2019/20</t>
  </si>
  <si>
    <t>2020/21</t>
  </si>
  <si>
    <t>2021/22</t>
  </si>
  <si>
    <t>Losses ($million)</t>
  </si>
  <si>
    <t>2018-19</t>
  </si>
  <si>
    <t>Real Government Revenue by Category of Gambling: 1991-2019</t>
  </si>
  <si>
    <t>Real Government Revenue by Broad Category of Gambling: 1991-2019</t>
  </si>
  <si>
    <t>Real Government Revenue by Category of Gambling: 2018/19</t>
  </si>
  <si>
    <t>Change in Real Government Revenue by Category of Gambling: 1991-2019</t>
  </si>
  <si>
    <t>WAGERING</t>
  </si>
  <si>
    <t>1999/2000</t>
  </si>
  <si>
    <t>EGM losses 2022/23
($Million)</t>
  </si>
  <si>
    <t>Estimated losses to other legal gambling 2022/23
($Million)</t>
  </si>
  <si>
    <t>Losses to EGMs 2022/23 and estimated losses to other forms of gambling 
regulated by the State Government</t>
  </si>
  <si>
    <t>2021-22</t>
  </si>
  <si>
    <t>2022-23</t>
  </si>
  <si>
    <t>2023-24</t>
  </si>
  <si>
    <t>2024-25</t>
  </si>
  <si>
    <t>2020-21</t>
  </si>
  <si>
    <t>Losses by Legal Gambling Type: 1989-2022/23, Victoria</t>
  </si>
  <si>
    <t>2022/23</t>
  </si>
  <si>
    <t>Losses by Legal Gambling Type: 1989/90 to 2022/23, Victoria</t>
  </si>
  <si>
    <r>
      <rPr>
        <b/>
        <sz val="9"/>
        <color theme="1"/>
        <rFont val="Calibri"/>
        <family val="2"/>
        <scheme val="minor"/>
      </rPr>
      <t>Source:</t>
    </r>
    <r>
      <rPr>
        <sz val="9"/>
        <color theme="1"/>
        <rFont val="Calibri"/>
        <family val="2"/>
        <scheme val="minor"/>
      </rPr>
      <t xml:space="preserve"> Queensland Government Statistician's Office, Queensland Treasury, Australian gambling statistics, 37th edition, accessed at: https://www.qgso.qld.gov.au/statistics/theme/society/gambling/australian-gambling-statistics#current-release-australian-gambling-statistics (See tab '5 Total Gambling/Casino etc. Expenditure')</t>
    </r>
  </si>
  <si>
    <t>…………….Raw figures ($millions)…………….</t>
  </si>
  <si>
    <t>Change: 1999/2000 to 2018/19</t>
  </si>
  <si>
    <t>Percent change: 1999/2000-2022/23</t>
  </si>
  <si>
    <t>Numeric change:
1999/2000-2022/23</t>
  </si>
  <si>
    <t>2023/24</t>
  </si>
  <si>
    <r>
      <t xml:space="preserve">Changes in Annual Losses by Type of Legal Gambling: Victoria, 1999/00 to 2022/23 </t>
    </r>
    <r>
      <rPr>
        <sz val="8"/>
        <color theme="1"/>
        <rFont val="Calibri"/>
        <family val="2"/>
        <scheme val="minor"/>
      </rPr>
      <t>($millions, adjusted for inflation)</t>
    </r>
  </si>
  <si>
    <r>
      <rPr>
        <sz val="14"/>
        <color theme="3" tint="-0.249977111117893"/>
        <rFont val="Calibri"/>
        <family val="2"/>
        <scheme val="minor"/>
      </rPr>
      <t>Real Change in Losses, by Gambling Type, $millions: 1999/20 to 2022/23</t>
    </r>
    <r>
      <rPr>
        <sz val="13"/>
        <color theme="3" tint="-0.249977111117893"/>
        <rFont val="Calibri"/>
        <family val="2"/>
        <scheme val="minor"/>
      </rPr>
      <t xml:space="preserve">
</t>
    </r>
    <r>
      <rPr>
        <sz val="9"/>
        <color theme="3" tint="-0.249977111117893"/>
        <rFont val="Calibri"/>
        <family val="2"/>
        <scheme val="minor"/>
      </rPr>
      <t>(1999/2000 figures adjusted for inflation to 2022/23 dollars)</t>
    </r>
  </si>
  <si>
    <t>Pop</t>
  </si>
  <si>
    <t>Gaming Machines</t>
  </si>
  <si>
    <t>Keno</t>
  </si>
  <si>
    <t>Lotteries</t>
  </si>
  <si>
    <t>Wagering</t>
  </si>
  <si>
    <t>Total Gambling</t>
  </si>
  <si>
    <r>
      <t>Inflation-adjusted average losses per person</t>
    </r>
    <r>
      <rPr>
        <sz val="9"/>
        <color theme="1"/>
        <rFont val="Calibri"/>
        <family val="2"/>
        <scheme val="minor"/>
      </rPr>
      <t xml:space="preserve"> (adjusted to 2023 dollar values)</t>
    </r>
  </si>
  <si>
    <t xml:space="preserve">Changes in Gambling  Expenditure - per capita and adjusted for inflation: 2002-2023 </t>
  </si>
  <si>
    <t>Per cent real decline in losses per person: 2002-2023</t>
  </si>
  <si>
    <r>
      <t>Losses per capita</t>
    </r>
    <r>
      <rPr>
        <sz val="9"/>
        <color theme="3" tint="-0.249977111117893"/>
        <rFont val="Calibri"/>
        <family val="2"/>
        <scheme val="minor"/>
      </rPr>
      <t xml:space="preserve"> (2023 dollars)</t>
    </r>
    <r>
      <rPr>
        <b/>
        <sz val="14"/>
        <color theme="3" tint="-0.249977111117893"/>
        <rFont val="Calibri"/>
        <family val="2"/>
        <scheme val="minor"/>
      </rPr>
      <t>: All of these forms of legal gambling, Victoria, 2002-2023</t>
    </r>
  </si>
  <si>
    <r>
      <t xml:space="preserve">Losses per capita </t>
    </r>
    <r>
      <rPr>
        <sz val="9"/>
        <color theme="3" tint="-0.249977111117893"/>
        <rFont val="Calibri"/>
        <family val="2"/>
        <scheme val="minor"/>
      </rPr>
      <t>(2023 dollars)</t>
    </r>
    <r>
      <rPr>
        <b/>
        <sz val="14"/>
        <color theme="3" tint="-0.249977111117893"/>
        <rFont val="Calibri"/>
        <family val="2"/>
        <scheme val="minor"/>
      </rPr>
      <t>: Wagering, Victoria, 2002-2023</t>
    </r>
  </si>
  <si>
    <r>
      <t>Losses per capita</t>
    </r>
    <r>
      <rPr>
        <b/>
        <sz val="9"/>
        <color theme="3" tint="-0.249977111117893"/>
        <rFont val="Calibri"/>
        <family val="2"/>
        <scheme val="minor"/>
      </rPr>
      <t xml:space="preserve"> </t>
    </r>
    <r>
      <rPr>
        <sz val="9"/>
        <color theme="3" tint="-0.249977111117893"/>
        <rFont val="Calibri"/>
        <family val="2"/>
        <scheme val="minor"/>
      </rPr>
      <t>(2023 dollars</t>
    </r>
    <r>
      <rPr>
        <sz val="14"/>
        <color theme="3" tint="-0.249977111117893"/>
        <rFont val="Calibri"/>
        <family val="2"/>
        <scheme val="minor"/>
      </rPr>
      <t>)</t>
    </r>
    <r>
      <rPr>
        <b/>
        <sz val="14"/>
        <color theme="3" tint="-0.249977111117893"/>
        <rFont val="Calibri"/>
        <family val="2"/>
        <scheme val="minor"/>
      </rPr>
      <t>: Gambling machine gambling, Victoria, 2002-2023</t>
    </r>
  </si>
  <si>
    <r>
      <t>Losses per capita</t>
    </r>
    <r>
      <rPr>
        <sz val="14"/>
        <color theme="3" tint="-0.249977111117893"/>
        <rFont val="Calibri"/>
        <family val="2"/>
        <scheme val="minor"/>
      </rPr>
      <t xml:space="preserve"> </t>
    </r>
    <r>
      <rPr>
        <sz val="9"/>
        <color theme="3" tint="-0.249977111117893"/>
        <rFont val="Calibri"/>
        <family val="2"/>
        <scheme val="minor"/>
      </rPr>
      <t>(2023 dollars)</t>
    </r>
    <r>
      <rPr>
        <b/>
        <sz val="14"/>
        <color theme="3" tint="-0.249977111117893"/>
        <rFont val="Calibri"/>
        <family val="2"/>
        <scheme val="minor"/>
      </rPr>
      <t>: Casino gambling, Victoria, 2002-2023</t>
    </r>
  </si>
  <si>
    <t>Adult population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</si>
</sst>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;\-&quot;$&quot;#,##0"/>
    <numFmt numFmtId="7" formatCode="&quot;$&quot;#,##0.00;\-&quot;$&quot;#,##0.00"/>
    <numFmt numFmtId="43" formatCode="_-* #,##0.00_-;\-* #,##0.00_-;_-* &quot;-&quot;??_-;_-@_-"/>
    <numFmt numFmtId="164" formatCode="&quot;$&quot;#,##0"/>
    <numFmt numFmtId="165" formatCode="#,##0.0_ ;\-#,##0.0\ "/>
    <numFmt numFmtId="166" formatCode="#,##0_ ;\-#,##0\ "/>
    <numFmt numFmtId="167" formatCode="#,##0.000"/>
    <numFmt numFmtId="168" formatCode="_-* #,##0.000_-;\-* #,##0.000_-;_-* &quot;-&quot;??_-;_-@_-"/>
    <numFmt numFmtId="169" formatCode="0.0"/>
    <numFmt numFmtId="170" formatCode="#,##0.0"/>
  </numFmts>
  <fonts count="81" x14ac:knownFonts="1">
    <font>
      <sz val="11"/>
      <color theme="1"/>
      <name val="Calibri"/>
      <family val="2"/>
      <scheme val="minor"/>
    </font>
    <font>
      <sz val="16"/>
      <color theme="1"/>
      <name val="Garamond"/>
      <family val="1"/>
    </font>
    <font>
      <sz val="9"/>
      <color theme="1"/>
      <name val="Garamond"/>
      <family val="1"/>
    </font>
    <font>
      <sz val="11"/>
      <color theme="1"/>
      <name val="Garamond"/>
      <family val="1"/>
    </font>
    <font>
      <b/>
      <sz val="9"/>
      <color theme="1"/>
      <name val="Garamond"/>
      <family val="1"/>
    </font>
    <font>
      <sz val="9"/>
      <color theme="0"/>
      <name val="Garamond"/>
      <family val="1"/>
    </font>
    <font>
      <sz val="9.5"/>
      <color theme="1"/>
      <name val="Garamond"/>
      <family val="1"/>
    </font>
    <font>
      <b/>
      <sz val="9.5"/>
      <color theme="1"/>
      <name val="Garamond"/>
      <family val="1"/>
    </font>
    <font>
      <sz val="8"/>
      <color theme="1"/>
      <name val="Garamond"/>
      <family val="1"/>
    </font>
    <font>
      <sz val="7"/>
      <color theme="0"/>
      <name val="Garamond"/>
      <family val="1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1"/>
      <color indexed="8"/>
      <name val="Calibri"/>
      <family val="2"/>
    </font>
    <font>
      <sz val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8"/>
      <name val="Times New Roma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7"/>
      <color theme="1" tint="0.499984740745262"/>
      <name val="Times New Roman"/>
      <family val="1"/>
    </font>
    <font>
      <sz val="8"/>
      <color theme="1" tint="0.499984740745262"/>
      <name val="Times New Roman"/>
      <family val="1"/>
    </font>
    <font>
      <sz val="8"/>
      <color indexed="18"/>
      <name val="Garamond"/>
      <family val="1"/>
    </font>
    <font>
      <sz val="9"/>
      <name val="Garamond"/>
      <family val="1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sz val="10"/>
      <color indexed="81"/>
      <name val="Tahoma"/>
      <family val="2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18"/>
      <name val="Garamond"/>
      <family val="1"/>
    </font>
    <font>
      <sz val="16"/>
      <color theme="0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3"/>
      <color theme="3" tint="-0.249977111117893"/>
      <name val="Calibri"/>
      <family val="2"/>
      <scheme val="minor"/>
    </font>
    <font>
      <sz val="9"/>
      <color theme="3" tint="-0.249977111117893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FF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22"/>
      <color rgb="FFFFFF00"/>
      <name val="Garamond"/>
      <family val="1"/>
    </font>
    <font>
      <b/>
      <sz val="13"/>
      <color rgb="FF006600"/>
      <name val="Calibri"/>
      <family val="2"/>
      <scheme val="minor"/>
    </font>
    <font>
      <sz val="11"/>
      <color rgb="FF006600"/>
      <name val="Calibri"/>
      <family val="2"/>
      <scheme val="minor"/>
    </font>
    <font>
      <sz val="10"/>
      <color rgb="FFFFFF00"/>
      <name val="Garamond"/>
      <family val="1"/>
    </font>
    <font>
      <sz val="9"/>
      <color rgb="FFFFFF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7"/>
      <name val="Calibri"/>
      <family val="2"/>
      <scheme val="minor"/>
    </font>
    <font>
      <sz val="24"/>
      <color rgb="FFFFFF00"/>
      <name val="Garamond"/>
      <family val="1"/>
    </font>
    <font>
      <b/>
      <sz val="15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9"/>
      <color theme="1"/>
      <name val="Cambria"/>
      <family val="2"/>
      <scheme val="major"/>
    </font>
    <font>
      <b/>
      <sz val="14"/>
      <color theme="3" tint="-0.249977111117893"/>
      <name val="Calibri"/>
      <family val="2"/>
      <scheme val="minor"/>
    </font>
    <font>
      <b/>
      <sz val="9"/>
      <color theme="3" tint="-0.249977111117893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6600"/>
        <bgColor indexed="64"/>
      </patternFill>
    </fill>
  </fills>
  <borders count="21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17"/>
      </top>
      <bottom style="hair">
        <color indexed="17"/>
      </bottom>
      <diagonal/>
    </border>
    <border>
      <left/>
      <right/>
      <top style="thin">
        <color theme="3" tint="-0.499984740745262"/>
      </top>
      <bottom style="thin">
        <color theme="3" tint="-0.499984740745262"/>
      </bottom>
      <diagonal/>
    </border>
  </borders>
  <cellStyleXfs count="239">
    <xf numFmtId="0" fontId="0" fillId="0" borderId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4" fontId="17" fillId="0" borderId="0">
      <alignment horizontal="right"/>
    </xf>
    <xf numFmtId="167" fontId="17" fillId="0" borderId="0">
      <alignment horizontal="right"/>
    </xf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28" borderId="3">
      <alignment horizontal="center" vertical="center"/>
    </xf>
    <xf numFmtId="0" fontId="21" fillId="29" borderId="6" applyNumberFormat="0" applyAlignment="0" applyProtection="0"/>
    <xf numFmtId="0" fontId="21" fillId="29" borderId="6" applyNumberFormat="0" applyAlignment="0" applyProtection="0"/>
    <xf numFmtId="0" fontId="21" fillId="29" borderId="6" applyNumberFormat="0" applyAlignment="0" applyProtection="0"/>
    <xf numFmtId="0" fontId="21" fillId="29" borderId="6" applyNumberFormat="0" applyAlignment="0" applyProtection="0"/>
    <xf numFmtId="0" fontId="22" fillId="30" borderId="7" applyNumberFormat="0" applyAlignment="0" applyProtection="0"/>
    <xf numFmtId="0" fontId="22" fillId="30" borderId="7" applyNumberFormat="0" applyAlignment="0" applyProtection="0"/>
    <xf numFmtId="0" fontId="22" fillId="30" borderId="7" applyNumberFormat="0" applyAlignment="0" applyProtection="0"/>
    <xf numFmtId="0" fontId="22" fillId="30" borderId="7" applyNumberForma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17" fillId="0" borderId="0">
      <alignment horizontal="right"/>
    </xf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1" fillId="15" borderId="6" applyNumberFormat="0" applyAlignment="0" applyProtection="0"/>
    <xf numFmtId="0" fontId="31" fillId="15" borderId="6" applyNumberFormat="0" applyAlignment="0" applyProtection="0"/>
    <xf numFmtId="0" fontId="31" fillId="15" borderId="6" applyNumberFormat="0" applyAlignment="0" applyProtection="0"/>
    <xf numFmtId="0" fontId="31" fillId="15" borderId="6" applyNumberFormat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3" fillId="31" borderId="0" applyNumberFormat="0" applyBorder="0" applyAlignment="0" applyProtection="0"/>
    <xf numFmtId="0" fontId="33" fillId="31" borderId="0" applyNumberFormat="0" applyBorder="0" applyAlignment="0" applyProtection="0"/>
    <xf numFmtId="0" fontId="33" fillId="31" borderId="0" applyNumberFormat="0" applyBorder="0" applyAlignment="0" applyProtection="0"/>
    <xf numFmtId="0" fontId="33" fillId="31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32" borderId="12" applyNumberFormat="0" applyFont="0" applyAlignment="0" applyProtection="0"/>
    <xf numFmtId="0" fontId="23" fillId="32" borderId="12" applyNumberFormat="0" applyFont="0" applyAlignment="0" applyProtection="0"/>
    <xf numFmtId="0" fontId="23" fillId="32" borderId="12" applyNumberFormat="0" applyFont="0" applyAlignment="0" applyProtection="0"/>
    <xf numFmtId="0" fontId="23" fillId="32" borderId="12" applyNumberFormat="0" applyFont="0" applyAlignment="0" applyProtection="0"/>
    <xf numFmtId="0" fontId="23" fillId="32" borderId="12" applyNumberFormat="0" applyFont="0" applyAlignment="0" applyProtection="0"/>
    <xf numFmtId="0" fontId="23" fillId="32" borderId="12" applyNumberFormat="0" applyFont="0" applyAlignment="0" applyProtection="0"/>
    <xf numFmtId="0" fontId="23" fillId="32" borderId="12" applyNumberFormat="0" applyFont="0" applyAlignment="0" applyProtection="0"/>
    <xf numFmtId="0" fontId="23" fillId="32" borderId="12" applyNumberFormat="0" applyFont="0" applyAlignment="0" applyProtection="0"/>
    <xf numFmtId="0" fontId="23" fillId="32" borderId="12" applyNumberFormat="0" applyFont="0" applyAlignment="0" applyProtection="0"/>
    <xf numFmtId="0" fontId="23" fillId="32" borderId="12" applyNumberFormat="0" applyFont="0" applyAlignment="0" applyProtection="0"/>
    <xf numFmtId="0" fontId="23" fillId="32" borderId="12" applyNumberFormat="0" applyFont="0" applyAlignment="0" applyProtection="0"/>
    <xf numFmtId="0" fontId="23" fillId="32" borderId="12" applyNumberFormat="0" applyFont="0" applyAlignment="0" applyProtection="0"/>
    <xf numFmtId="0" fontId="23" fillId="32" borderId="12" applyNumberFormat="0" applyFont="0" applyAlignment="0" applyProtection="0"/>
    <xf numFmtId="0" fontId="23" fillId="32" borderId="12" applyNumberFormat="0" applyFont="0" applyAlignment="0" applyProtection="0"/>
    <xf numFmtId="0" fontId="23" fillId="32" borderId="12" applyNumberFormat="0" applyFont="0" applyAlignment="0" applyProtection="0"/>
    <xf numFmtId="0" fontId="23" fillId="32" borderId="12" applyNumberFormat="0" applyFont="0" applyAlignment="0" applyProtection="0"/>
    <xf numFmtId="0" fontId="23" fillId="32" borderId="12" applyNumberFormat="0" applyFont="0" applyAlignment="0" applyProtection="0"/>
    <xf numFmtId="0" fontId="23" fillId="32" borderId="12" applyNumberFormat="0" applyFont="0" applyAlignment="0" applyProtection="0"/>
    <xf numFmtId="0" fontId="23" fillId="32" borderId="12" applyNumberFormat="0" applyFont="0" applyAlignment="0" applyProtection="0"/>
    <xf numFmtId="0" fontId="23" fillId="32" borderId="12" applyNumberFormat="0" applyFont="0" applyAlignment="0" applyProtection="0"/>
    <xf numFmtId="0" fontId="23" fillId="32" borderId="12" applyNumberFormat="0" applyFont="0" applyAlignment="0" applyProtection="0"/>
    <xf numFmtId="0" fontId="34" fillId="29" borderId="13" applyNumberFormat="0" applyAlignment="0" applyProtection="0"/>
    <xf numFmtId="0" fontId="34" fillId="29" borderId="13" applyNumberFormat="0" applyAlignment="0" applyProtection="0"/>
    <xf numFmtId="0" fontId="34" fillId="29" borderId="13" applyNumberFormat="0" applyAlignment="0" applyProtection="0"/>
    <xf numFmtId="0" fontId="34" fillId="29" borderId="13" applyNumberFormat="0" applyAlignment="0" applyProtection="0"/>
    <xf numFmtId="9" fontId="23" fillId="0" borderId="0" applyFont="0" applyFill="0" applyBorder="0" applyAlignment="0" applyProtection="0"/>
    <xf numFmtId="168" fontId="35" fillId="0" borderId="14">
      <alignment horizontal="center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43" fontId="35" fillId="0" borderId="14">
      <alignment horizontal="right"/>
    </xf>
    <xf numFmtId="0" fontId="23" fillId="36" borderId="0">
      <protection locked="0"/>
    </xf>
    <xf numFmtId="0" fontId="23" fillId="37" borderId="16">
      <alignment horizontal="center" vertical="center"/>
      <protection locked="0"/>
    </xf>
    <xf numFmtId="0" fontId="23" fillId="38" borderId="0">
      <protection locked="0"/>
    </xf>
    <xf numFmtId="0" fontId="43" fillId="37" borderId="0">
      <alignment vertical="center"/>
      <protection locked="0"/>
    </xf>
    <xf numFmtId="0" fontId="43" fillId="0" borderId="0">
      <protection locked="0"/>
    </xf>
    <xf numFmtId="0" fontId="44" fillId="0" borderId="0">
      <protection locked="0"/>
    </xf>
    <xf numFmtId="0" fontId="10" fillId="0" borderId="0"/>
    <xf numFmtId="0" fontId="23" fillId="37" borderId="17">
      <alignment vertical="center"/>
      <protection locked="0"/>
    </xf>
    <xf numFmtId="0" fontId="45" fillId="0" borderId="0">
      <protection locked="0"/>
    </xf>
  </cellStyleXfs>
  <cellXfs count="139">
    <xf numFmtId="0" fontId="0" fillId="0" borderId="0" xfId="0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4" borderId="0" xfId="0" applyFont="1" applyFill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9" fontId="6" fillId="0" borderId="0" xfId="0" applyNumberFormat="1" applyFont="1" applyAlignment="1">
      <alignment horizontal="right" vertical="center" indent="1"/>
    </xf>
    <xf numFmtId="164" fontId="6" fillId="0" borderId="1" xfId="0" applyNumberFormat="1" applyFont="1" applyBorder="1" applyAlignment="1">
      <alignment horizontal="right" vertical="center" indent="1"/>
    </xf>
    <xf numFmtId="0" fontId="6" fillId="0" borderId="4" xfId="0" applyFont="1" applyBorder="1" applyAlignment="1">
      <alignment vertical="center" wrapText="1"/>
    </xf>
    <xf numFmtId="164" fontId="6" fillId="0" borderId="4" xfId="0" applyNumberFormat="1" applyFont="1" applyBorder="1" applyAlignment="1">
      <alignment horizontal="right" vertical="center" indent="1"/>
    </xf>
    <xf numFmtId="1" fontId="6" fillId="5" borderId="4" xfId="0" applyNumberFormat="1" applyFont="1" applyFill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/>
    </xf>
    <xf numFmtId="0" fontId="7" fillId="6" borderId="3" xfId="0" applyFont="1" applyFill="1" applyBorder="1" applyAlignment="1">
      <alignment vertical="center" wrapText="1"/>
    </xf>
    <xf numFmtId="164" fontId="7" fillId="6" borderId="3" xfId="0" applyNumberFormat="1" applyFont="1" applyFill="1" applyBorder="1" applyAlignment="1">
      <alignment horizontal="right" vertical="center" indent="1"/>
    </xf>
    <xf numFmtId="1" fontId="7" fillId="6" borderId="3" xfId="0" applyNumberFormat="1" applyFont="1" applyFill="1" applyBorder="1" applyAlignment="1">
      <alignment horizontal="center" vertical="center"/>
    </xf>
    <xf numFmtId="0" fontId="39" fillId="0" borderId="0" xfId="173" applyFont="1" applyAlignment="1" applyProtection="1">
      <alignment horizontal="center"/>
      <protection hidden="1"/>
    </xf>
    <xf numFmtId="0" fontId="40" fillId="0" borderId="0" xfId="173" applyFont="1" applyAlignment="1" applyProtection="1">
      <alignment horizontal="center"/>
      <protection hidden="1"/>
    </xf>
    <xf numFmtId="0" fontId="41" fillId="34" borderId="1" xfId="173" applyFont="1" applyFill="1" applyBorder="1" applyAlignment="1" applyProtection="1">
      <alignment horizontal="center" vertical="center" wrapText="1"/>
      <protection hidden="1"/>
    </xf>
    <xf numFmtId="3" fontId="35" fillId="35" borderId="1" xfId="173" applyNumberFormat="1" applyFont="1" applyFill="1" applyBorder="1" applyAlignment="1" applyProtection="1">
      <alignment vertical="center"/>
      <protection hidden="1"/>
    </xf>
    <xf numFmtId="3" fontId="42" fillId="0" borderId="1" xfId="173" applyNumberFormat="1" applyFont="1" applyBorder="1" applyAlignment="1" applyProtection="1">
      <alignment horizontal="right"/>
      <protection hidden="1"/>
    </xf>
    <xf numFmtId="3" fontId="42" fillId="39" borderId="1" xfId="173" applyNumberFormat="1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13" fillId="0" borderId="0" xfId="0" applyFont="1" applyAlignment="1" applyProtection="1">
      <alignment horizontal="centerContinuous" vertical="center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0" fillId="0" borderId="1" xfId="0" applyBorder="1" applyProtection="1">
      <protection hidden="1"/>
    </xf>
    <xf numFmtId="5" fontId="14" fillId="0" borderId="1" xfId="0" applyNumberFormat="1" applyFont="1" applyBorder="1" applyAlignment="1" applyProtection="1">
      <alignment horizontal="right" vertical="center" indent="1"/>
      <protection hidden="1"/>
    </xf>
    <xf numFmtId="165" fontId="14" fillId="5" borderId="1" xfId="0" applyNumberFormat="1" applyFont="1" applyFill="1" applyBorder="1" applyAlignment="1" applyProtection="1">
      <alignment horizontal="right" vertical="center" indent="1"/>
      <protection hidden="1"/>
    </xf>
    <xf numFmtId="0" fontId="11" fillId="9" borderId="0" xfId="0" applyFont="1" applyFill="1" applyProtection="1">
      <protection hidden="1"/>
    </xf>
    <xf numFmtId="3" fontId="0" fillId="0" borderId="0" xfId="0" applyNumberFormat="1" applyProtection="1">
      <protection hidden="1"/>
    </xf>
    <xf numFmtId="166" fontId="11" fillId="9" borderId="0" xfId="0" applyNumberFormat="1" applyFont="1" applyFill="1" applyAlignment="1" applyProtection="1">
      <alignment horizontal="right" indent="1"/>
      <protection hidden="1"/>
    </xf>
    <xf numFmtId="167" fontId="0" fillId="0" borderId="0" xfId="0" applyNumberFormat="1" applyProtection="1">
      <protection hidden="1"/>
    </xf>
    <xf numFmtId="0" fontId="50" fillId="0" borderId="0" xfId="0" applyFont="1" applyAlignment="1" applyProtection="1">
      <alignment horizontal="center" vertical="center" wrapText="1"/>
      <protection hidden="1"/>
    </xf>
    <xf numFmtId="0" fontId="23" fillId="0" borderId="0" xfId="173" applyProtection="1">
      <protection hidden="1"/>
    </xf>
    <xf numFmtId="0" fontId="35" fillId="0" borderId="0" xfId="173" applyFont="1" applyProtection="1">
      <protection hidden="1"/>
    </xf>
    <xf numFmtId="0" fontId="35" fillId="39" borderId="1" xfId="173" applyFont="1" applyFill="1" applyBorder="1" applyProtection="1">
      <protection hidden="1"/>
    </xf>
    <xf numFmtId="3" fontId="23" fillId="0" borderId="0" xfId="173" applyNumberFormat="1" applyProtection="1">
      <protection hidden="1"/>
    </xf>
    <xf numFmtId="3" fontId="41" fillId="34" borderId="1" xfId="173" applyNumberFormat="1" applyFont="1" applyFill="1" applyBorder="1" applyAlignment="1" applyProtection="1">
      <alignment horizontal="center" vertical="center" wrapText="1"/>
      <protection hidden="1"/>
    </xf>
    <xf numFmtId="3" fontId="51" fillId="0" borderId="1" xfId="173" applyNumberFormat="1" applyFont="1" applyBorder="1" applyAlignment="1" applyProtection="1">
      <alignment horizontal="right" vertical="center" wrapText="1" indent="2"/>
      <protection hidden="1"/>
    </xf>
    <xf numFmtId="165" fontId="11" fillId="9" borderId="0" xfId="0" applyNumberFormat="1" applyFont="1" applyFill="1" applyAlignment="1" applyProtection="1">
      <alignment horizontal="right" indent="1"/>
      <protection hidden="1"/>
    </xf>
    <xf numFmtId="169" fontId="14" fillId="33" borderId="1" xfId="0" applyNumberFormat="1" applyFont="1" applyFill="1" applyBorder="1" applyAlignment="1" applyProtection="1">
      <alignment horizontal="right" vertical="center" indent="1"/>
      <protection hidden="1"/>
    </xf>
    <xf numFmtId="0" fontId="53" fillId="0" borderId="1" xfId="0" applyFont="1" applyBorder="1" applyAlignment="1" applyProtection="1">
      <alignment horizontal="left" vertical="center"/>
      <protection hidden="1"/>
    </xf>
    <xf numFmtId="0" fontId="35" fillId="0" borderId="19" xfId="0" applyFont="1" applyBorder="1" applyAlignment="1" applyProtection="1">
      <alignment horizontal="center" vertical="center"/>
      <protection hidden="1"/>
    </xf>
    <xf numFmtId="0" fontId="35" fillId="44" borderId="19" xfId="0" applyFont="1" applyFill="1" applyBorder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textRotation="90"/>
      <protection hidden="1"/>
    </xf>
    <xf numFmtId="0" fontId="59" fillId="46" borderId="0" xfId="0" applyFont="1" applyFill="1" applyAlignment="1" applyProtection="1">
      <alignment vertical="center" wrapText="1"/>
      <protection hidden="1"/>
    </xf>
    <xf numFmtId="0" fontId="60" fillId="46" borderId="0" xfId="0" applyFont="1" applyFill="1" applyAlignment="1" applyProtection="1">
      <alignment horizontal="center" vertical="center" wrapText="1"/>
      <protection hidden="1"/>
    </xf>
    <xf numFmtId="0" fontId="60" fillId="9" borderId="0" xfId="0" applyFont="1" applyFill="1" applyAlignment="1" applyProtection="1">
      <alignment horizontal="center" vertical="center" wrapText="1"/>
      <protection hidden="1"/>
    </xf>
    <xf numFmtId="0" fontId="0" fillId="45" borderId="1" xfId="0" applyFill="1" applyBorder="1" applyProtection="1">
      <protection hidden="1"/>
    </xf>
    <xf numFmtId="0" fontId="61" fillId="0" borderId="0" xfId="0" applyFont="1" applyProtection="1">
      <protection hidden="1"/>
    </xf>
    <xf numFmtId="1" fontId="61" fillId="0" borderId="0" xfId="0" applyNumberFormat="1" applyFont="1" applyProtection="1">
      <protection hidden="1"/>
    </xf>
    <xf numFmtId="164" fontId="14" fillId="0" borderId="1" xfId="0" applyNumberFormat="1" applyFont="1" applyBorder="1" applyAlignment="1" applyProtection="1">
      <alignment horizontal="right" vertical="center" indent="1"/>
      <protection hidden="1"/>
    </xf>
    <xf numFmtId="7" fontId="11" fillId="9" borderId="0" xfId="0" applyNumberFormat="1" applyFont="1" applyFill="1" applyAlignment="1" applyProtection="1">
      <alignment horizontal="right" indent="1"/>
      <protection hidden="1"/>
    </xf>
    <xf numFmtId="3" fontId="51" fillId="39" borderId="1" xfId="173" applyNumberFormat="1" applyFont="1" applyFill="1" applyBorder="1" applyAlignment="1" applyProtection="1">
      <alignment horizontal="right" vertical="center" wrapText="1" indent="2"/>
      <protection hidden="1"/>
    </xf>
    <xf numFmtId="169" fontId="51" fillId="0" borderId="1" xfId="173" applyNumberFormat="1" applyFont="1" applyBorder="1" applyAlignment="1" applyProtection="1">
      <alignment horizontal="right" vertical="center" wrapText="1" indent="2"/>
      <protection hidden="1"/>
    </xf>
    <xf numFmtId="169" fontId="51" fillId="42" borderId="1" xfId="173" applyNumberFormat="1" applyFont="1" applyFill="1" applyBorder="1" applyAlignment="1" applyProtection="1">
      <alignment horizontal="right" vertical="center" wrapText="1" indent="2"/>
      <protection hidden="1"/>
    </xf>
    <xf numFmtId="169" fontId="51" fillId="39" borderId="1" xfId="173" applyNumberFormat="1" applyFont="1" applyFill="1" applyBorder="1" applyAlignment="1" applyProtection="1">
      <alignment horizontal="right" vertical="center" wrapText="1" indent="2"/>
      <protection hidden="1"/>
    </xf>
    <xf numFmtId="0" fontId="62" fillId="0" borderId="0" xfId="0" applyFont="1" applyProtection="1">
      <protection hidden="1"/>
    </xf>
    <xf numFmtId="0" fontId="66" fillId="40" borderId="0" xfId="0" applyFont="1" applyFill="1" applyProtection="1">
      <protection hidden="1"/>
    </xf>
    <xf numFmtId="0" fontId="63" fillId="0" borderId="0" xfId="0" applyFont="1" applyProtection="1">
      <protection hidden="1"/>
    </xf>
    <xf numFmtId="0" fontId="50" fillId="42" borderId="0" xfId="0" applyFont="1" applyFill="1" applyAlignment="1" applyProtection="1">
      <alignment horizontal="center" vertical="center" wrapText="1"/>
      <protection hidden="1"/>
    </xf>
    <xf numFmtId="3" fontId="49" fillId="0" borderId="1" xfId="0" applyNumberFormat="1" applyFont="1" applyBorder="1" applyAlignment="1" applyProtection="1">
      <alignment horizontal="left" vertical="center"/>
      <protection hidden="1"/>
    </xf>
    <xf numFmtId="3" fontId="15" fillId="0" borderId="2" xfId="0" applyNumberFormat="1" applyFont="1" applyBorder="1" applyAlignment="1" applyProtection="1">
      <alignment horizontal="center" vertical="center"/>
      <protection hidden="1"/>
    </xf>
    <xf numFmtId="3" fontId="65" fillId="0" borderId="2" xfId="0" applyNumberFormat="1" applyFont="1" applyBorder="1" applyAlignment="1" applyProtection="1">
      <alignment horizontal="center" vertical="center"/>
      <protection hidden="1"/>
    </xf>
    <xf numFmtId="0" fontId="67" fillId="33" borderId="0" xfId="0" applyFont="1" applyFill="1" applyAlignment="1" applyProtection="1">
      <alignment vertical="center"/>
      <protection hidden="1"/>
    </xf>
    <xf numFmtId="0" fontId="68" fillId="33" borderId="0" xfId="0" applyFont="1" applyFill="1" applyProtection="1">
      <protection hidden="1"/>
    </xf>
    <xf numFmtId="3" fontId="15" fillId="0" borderId="1" xfId="0" applyNumberFormat="1" applyFont="1" applyBorder="1" applyAlignment="1" applyProtection="1">
      <alignment horizontal="center" vertical="center"/>
      <protection hidden="1"/>
    </xf>
    <xf numFmtId="3" fontId="65" fillId="0" borderId="1" xfId="0" applyNumberFormat="1" applyFont="1" applyBorder="1" applyAlignment="1" applyProtection="1">
      <alignment horizontal="center" vertical="center"/>
      <protection hidden="1"/>
    </xf>
    <xf numFmtId="0" fontId="50" fillId="0" borderId="0" xfId="0" applyFont="1" applyProtection="1">
      <protection hidden="1"/>
    </xf>
    <xf numFmtId="3" fontId="50" fillId="0" borderId="0" xfId="0" applyNumberFormat="1" applyFont="1" applyProtection="1">
      <protection hidden="1"/>
    </xf>
    <xf numFmtId="0" fontId="67" fillId="33" borderId="0" xfId="0" applyFont="1" applyFill="1" applyAlignment="1" applyProtection="1">
      <alignment vertical="top"/>
      <protection hidden="1"/>
    </xf>
    <xf numFmtId="3" fontId="49" fillId="8" borderId="1" xfId="0" applyNumberFormat="1" applyFont="1" applyFill="1" applyBorder="1" applyAlignment="1" applyProtection="1">
      <alignment horizontal="left" vertical="center"/>
      <protection hidden="1"/>
    </xf>
    <xf numFmtId="3" fontId="15" fillId="8" borderId="1" xfId="0" applyNumberFormat="1" applyFont="1" applyFill="1" applyBorder="1" applyAlignment="1" applyProtection="1">
      <alignment horizontal="center" vertical="center"/>
      <protection hidden="1"/>
    </xf>
    <xf numFmtId="3" fontId="65" fillId="8" borderId="1" xfId="0" applyNumberFormat="1" applyFont="1" applyFill="1" applyBorder="1" applyAlignment="1" applyProtection="1">
      <alignment horizontal="center" vertical="center"/>
      <protection hidden="1"/>
    </xf>
    <xf numFmtId="3" fontId="15" fillId="8" borderId="2" xfId="0" applyNumberFormat="1" applyFont="1" applyFill="1" applyBorder="1" applyAlignment="1" applyProtection="1">
      <alignment horizontal="center" vertical="center"/>
      <protection hidden="1"/>
    </xf>
    <xf numFmtId="170" fontId="15" fillId="47" borderId="20" xfId="0" applyNumberFormat="1" applyFont="1" applyFill="1" applyBorder="1" applyAlignment="1" applyProtection="1">
      <alignment horizontal="center" vertical="center"/>
      <protection hidden="1"/>
    </xf>
    <xf numFmtId="170" fontId="15" fillId="49" borderId="20" xfId="0" applyNumberFormat="1" applyFont="1" applyFill="1" applyBorder="1" applyAlignment="1" applyProtection="1">
      <alignment horizontal="center" vertical="center"/>
      <protection hidden="1"/>
    </xf>
    <xf numFmtId="0" fontId="70" fillId="9" borderId="20" xfId="0" applyFont="1" applyFill="1" applyBorder="1" applyProtection="1">
      <protection hidden="1"/>
    </xf>
    <xf numFmtId="0" fontId="70" fillId="48" borderId="20" xfId="0" applyFont="1" applyFill="1" applyBorder="1" applyProtection="1">
      <protection hidden="1"/>
    </xf>
    <xf numFmtId="170" fontId="0" fillId="0" borderId="0" xfId="0" applyNumberFormat="1" applyProtection="1">
      <protection hidden="1"/>
    </xf>
    <xf numFmtId="5" fontId="0" fillId="0" borderId="0" xfId="0" applyNumberFormat="1" applyProtection="1">
      <protection hidden="1"/>
    </xf>
    <xf numFmtId="3" fontId="49" fillId="0" borderId="1" xfId="0" quotePrefix="1" applyNumberFormat="1" applyFont="1" applyBorder="1" applyAlignment="1" applyProtection="1">
      <alignment horizontal="left" vertical="center"/>
      <protection hidden="1"/>
    </xf>
    <xf numFmtId="0" fontId="50" fillId="50" borderId="0" xfId="0" applyFont="1" applyFill="1" applyAlignment="1" applyProtection="1">
      <alignment horizontal="center" vertical="center" wrapText="1"/>
      <protection hidden="1"/>
    </xf>
    <xf numFmtId="164" fontId="0" fillId="0" borderId="0" xfId="0" applyNumberFormat="1" applyProtection="1">
      <protection hidden="1"/>
    </xf>
    <xf numFmtId="1" fontId="72" fillId="0" borderId="0" xfId="0" applyNumberFormat="1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1" fontId="0" fillId="0" borderId="0" xfId="0" applyNumberFormat="1" applyProtection="1">
      <protection hidden="1"/>
    </xf>
    <xf numFmtId="3" fontId="54" fillId="45" borderId="1" xfId="0" applyNumberFormat="1" applyFont="1" applyFill="1" applyBorder="1" applyAlignment="1" applyProtection="1">
      <alignment horizontal="right" vertical="center"/>
      <protection hidden="1"/>
    </xf>
    <xf numFmtId="3" fontId="54" fillId="0" borderId="1" xfId="0" applyNumberFormat="1" applyFont="1" applyBorder="1" applyAlignment="1" applyProtection="1">
      <alignment horizontal="right" vertical="center"/>
      <protection hidden="1"/>
    </xf>
    <xf numFmtId="3" fontId="0" fillId="0" borderId="1" xfId="0" applyNumberFormat="1" applyBorder="1" applyProtection="1">
      <protection hidden="1"/>
    </xf>
    <xf numFmtId="0" fontId="43" fillId="0" borderId="5" xfId="0" applyFont="1" applyBorder="1" applyAlignment="1" applyProtection="1">
      <alignment horizontal="center" vertical="center" wrapText="1"/>
      <protection hidden="1"/>
    </xf>
    <xf numFmtId="0" fontId="73" fillId="41" borderId="5" xfId="0" applyFont="1" applyFill="1" applyBorder="1" applyAlignment="1" applyProtection="1">
      <alignment horizontal="center" vertical="center" wrapText="1"/>
      <protection hidden="1"/>
    </xf>
    <xf numFmtId="0" fontId="73" fillId="0" borderId="5" xfId="0" applyFont="1" applyBorder="1" applyAlignment="1" applyProtection="1">
      <alignment horizontal="center" vertical="center" wrapText="1"/>
      <protection hidden="1"/>
    </xf>
    <xf numFmtId="0" fontId="48" fillId="7" borderId="18" xfId="0" applyFont="1" applyFill="1" applyBorder="1" applyAlignment="1" applyProtection="1">
      <alignment horizontal="center" vertical="center" wrapText="1"/>
      <protection hidden="1"/>
    </xf>
    <xf numFmtId="0" fontId="43" fillId="7" borderId="18" xfId="0" applyFont="1" applyFill="1" applyBorder="1" applyAlignment="1" applyProtection="1">
      <alignment horizontal="center" vertical="center"/>
      <protection hidden="1"/>
    </xf>
    <xf numFmtId="3" fontId="49" fillId="0" borderId="0" xfId="0" applyNumberFormat="1" applyFont="1" applyAlignment="1" applyProtection="1">
      <alignment horizontal="left" vertical="center"/>
      <protection hidden="1"/>
    </xf>
    <xf numFmtId="3" fontId="15" fillId="0" borderId="0" xfId="0" applyNumberFormat="1" applyFont="1" applyAlignment="1" applyProtection="1">
      <alignment horizontal="right" vertical="center" indent="1"/>
      <protection hidden="1"/>
    </xf>
    <xf numFmtId="3" fontId="15" fillId="43" borderId="0" xfId="0" applyNumberFormat="1" applyFont="1" applyFill="1" applyAlignment="1" applyProtection="1">
      <alignment horizontal="right" vertical="center" indent="1"/>
      <protection hidden="1"/>
    </xf>
    <xf numFmtId="3" fontId="15" fillId="0" borderId="1" xfId="0" applyNumberFormat="1" applyFont="1" applyBorder="1" applyAlignment="1" applyProtection="1">
      <alignment horizontal="right" vertical="center" indent="1"/>
      <protection hidden="1"/>
    </xf>
    <xf numFmtId="3" fontId="71" fillId="0" borderId="4" xfId="0" quotePrefix="1" applyNumberFormat="1" applyFont="1" applyBorder="1" applyAlignment="1" applyProtection="1">
      <alignment horizontal="left" vertical="center"/>
      <protection hidden="1"/>
    </xf>
    <xf numFmtId="3" fontId="71" fillId="0" borderId="0" xfId="0" applyNumberFormat="1" applyFont="1" applyAlignment="1" applyProtection="1">
      <alignment horizontal="left" vertical="center"/>
      <protection hidden="1"/>
    </xf>
    <xf numFmtId="3" fontId="49" fillId="8" borderId="1" xfId="0" quotePrefix="1" applyNumberFormat="1" applyFont="1" applyFill="1" applyBorder="1" applyAlignment="1" applyProtection="1">
      <alignment horizontal="left" vertical="center"/>
      <protection hidden="1"/>
    </xf>
    <xf numFmtId="0" fontId="53" fillId="0" borderId="0" xfId="0" applyFont="1"/>
    <xf numFmtId="3" fontId="65" fillId="0" borderId="0" xfId="0" applyNumberFormat="1" applyFont="1" applyAlignment="1">
      <alignment horizontal="center"/>
    </xf>
    <xf numFmtId="0" fontId="77" fillId="0" borderId="0" xfId="0" applyFont="1"/>
    <xf numFmtId="0" fontId="12" fillId="44" borderId="17" xfId="0" applyFont="1" applyFill="1" applyBorder="1"/>
    <xf numFmtId="1" fontId="78" fillId="44" borderId="17" xfId="0" applyNumberFormat="1" applyFont="1" applyFill="1" applyBorder="1" applyAlignment="1">
      <alignment horizontal="center"/>
    </xf>
    <xf numFmtId="3" fontId="65" fillId="0" borderId="1" xfId="0" applyNumberFormat="1" applyFont="1" applyBorder="1" applyAlignment="1">
      <alignment horizontal="center"/>
    </xf>
    <xf numFmtId="0" fontId="53" fillId="0" borderId="0" xfId="0" applyFont="1" applyAlignment="1">
      <alignment horizontal="center"/>
    </xf>
    <xf numFmtId="0" fontId="53" fillId="0" borderId="1" xfId="0" applyFont="1" applyBorder="1" applyAlignment="1">
      <alignment horizontal="center"/>
    </xf>
    <xf numFmtId="0" fontId="79" fillId="0" borderId="0" xfId="0" applyFont="1" applyProtection="1">
      <protection hidden="1"/>
    </xf>
    <xf numFmtId="0" fontId="4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0" fillId="46" borderId="0" xfId="0" applyFont="1" applyFill="1" applyAlignment="1" applyProtection="1">
      <alignment horizontal="center" vertical="center" wrapText="1"/>
      <protection hidden="1"/>
    </xf>
    <xf numFmtId="0" fontId="60" fillId="9" borderId="0" xfId="0" applyFont="1" applyFill="1" applyAlignment="1" applyProtection="1">
      <alignment horizontal="center" vertical="center" wrapText="1"/>
      <protection hidden="1"/>
    </xf>
    <xf numFmtId="0" fontId="74" fillId="51" borderId="0" xfId="0" applyFont="1" applyFill="1" applyAlignment="1" applyProtection="1">
      <alignment horizontal="center"/>
      <protection hidden="1"/>
    </xf>
    <xf numFmtId="0" fontId="75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65" fillId="0" borderId="0" xfId="0" applyFont="1" applyAlignment="1" applyProtection="1">
      <alignment horizontal="center" wrapText="1"/>
      <protection hidden="1"/>
    </xf>
    <xf numFmtId="0" fontId="74" fillId="40" borderId="0" xfId="0" applyFont="1" applyFill="1" applyAlignment="1" applyProtection="1">
      <alignment horizontal="center" vertical="center"/>
      <protection hidden="1"/>
    </xf>
    <xf numFmtId="0" fontId="58" fillId="0" borderId="0" xfId="0" applyFont="1" applyAlignment="1" applyProtection="1">
      <alignment horizontal="center" vertical="center"/>
      <protection hidden="1"/>
    </xf>
    <xf numFmtId="0" fontId="12" fillId="44" borderId="0" xfId="0" applyFont="1" applyFill="1" applyAlignment="1" applyProtection="1">
      <alignment horizontal="center" vertical="center"/>
      <protection hidden="1"/>
    </xf>
    <xf numFmtId="0" fontId="12" fillId="45" borderId="0" xfId="0" applyFont="1" applyFill="1" applyAlignment="1" applyProtection="1">
      <alignment horizontal="center" vertical="center"/>
      <protection hidden="1"/>
    </xf>
    <xf numFmtId="0" fontId="55" fillId="0" borderId="0" xfId="0" applyFont="1" applyAlignment="1" applyProtection="1">
      <alignment horizontal="center" vertical="top" wrapText="1"/>
      <protection hidden="1"/>
    </xf>
    <xf numFmtId="0" fontId="55" fillId="0" borderId="0" xfId="0" applyFont="1" applyAlignment="1" applyProtection="1">
      <alignment horizontal="center" vertical="top"/>
      <protection hidden="1"/>
    </xf>
    <xf numFmtId="0" fontId="12" fillId="34" borderId="0" xfId="0" applyFont="1" applyFill="1" applyAlignment="1" applyProtection="1">
      <alignment horizontal="center" vertical="center"/>
      <protection hidden="1"/>
    </xf>
    <xf numFmtId="0" fontId="58" fillId="0" borderId="0" xfId="0" applyFont="1" applyAlignment="1">
      <alignment horizontal="center"/>
    </xf>
    <xf numFmtId="0" fontId="53" fillId="0" borderId="0" xfId="0" applyFont="1" applyAlignment="1">
      <alignment horizontal="center" vertical="center"/>
    </xf>
    <xf numFmtId="0" fontId="52" fillId="46" borderId="0" xfId="173" applyFont="1" applyFill="1" applyAlignment="1" applyProtection="1">
      <alignment horizontal="center" vertical="center" wrapText="1"/>
      <protection hidden="1"/>
    </xf>
    <xf numFmtId="0" fontId="35" fillId="0" borderId="2" xfId="173" applyFont="1" applyBorder="1" applyAlignment="1" applyProtection="1">
      <alignment horizontal="center"/>
      <protection hidden="1"/>
    </xf>
    <xf numFmtId="0" fontId="66" fillId="40" borderId="0" xfId="0" applyFont="1" applyFill="1" applyAlignment="1" applyProtection="1">
      <alignment horizontal="center" wrapText="1"/>
      <protection hidden="1"/>
    </xf>
    <xf numFmtId="0" fontId="66" fillId="40" borderId="0" xfId="0" applyFont="1" applyFill="1" applyAlignment="1" applyProtection="1">
      <alignment horizontal="center"/>
      <protection hidden="1"/>
    </xf>
    <xf numFmtId="0" fontId="64" fillId="0" borderId="0" xfId="0" applyFont="1" applyAlignment="1" applyProtection="1">
      <alignment horizontal="center"/>
      <protection hidden="1"/>
    </xf>
  </cellXfs>
  <cellStyles count="239">
    <cellStyle name="20% - Accent1 2" xfId="1" xr:uid="{00000000-0005-0000-0000-000000000000}"/>
    <cellStyle name="20% - Accent1 2 2" xfId="2" xr:uid="{00000000-0005-0000-0000-000001000000}"/>
    <cellStyle name="20% - Accent1 3" xfId="3" xr:uid="{00000000-0005-0000-0000-000002000000}"/>
    <cellStyle name="20% - Accent1 4" xfId="4" xr:uid="{00000000-0005-0000-0000-000003000000}"/>
    <cellStyle name="20% - Accent1 5" xfId="5" xr:uid="{00000000-0005-0000-0000-000004000000}"/>
    <cellStyle name="20% - Accent2 2" xfId="6" xr:uid="{00000000-0005-0000-0000-000005000000}"/>
    <cellStyle name="20% - Accent2 2 2" xfId="7" xr:uid="{00000000-0005-0000-0000-000006000000}"/>
    <cellStyle name="20% - Accent2 3" xfId="8" xr:uid="{00000000-0005-0000-0000-000007000000}"/>
    <cellStyle name="20% - Accent2 4" xfId="9" xr:uid="{00000000-0005-0000-0000-000008000000}"/>
    <cellStyle name="20% - Accent2 5" xfId="10" xr:uid="{00000000-0005-0000-0000-000009000000}"/>
    <cellStyle name="20% - Accent3 2" xfId="11" xr:uid="{00000000-0005-0000-0000-00000A000000}"/>
    <cellStyle name="20% - Accent3 2 2" xfId="12" xr:uid="{00000000-0005-0000-0000-00000B000000}"/>
    <cellStyle name="20% - Accent3 3" xfId="13" xr:uid="{00000000-0005-0000-0000-00000C000000}"/>
    <cellStyle name="20% - Accent3 4" xfId="14" xr:uid="{00000000-0005-0000-0000-00000D000000}"/>
    <cellStyle name="20% - Accent3 5" xfId="15" xr:uid="{00000000-0005-0000-0000-00000E000000}"/>
    <cellStyle name="20% - Accent4 2" xfId="16" xr:uid="{00000000-0005-0000-0000-00000F000000}"/>
    <cellStyle name="20% - Accent4 2 2" xfId="17" xr:uid="{00000000-0005-0000-0000-000010000000}"/>
    <cellStyle name="20% - Accent4 3" xfId="18" xr:uid="{00000000-0005-0000-0000-000011000000}"/>
    <cellStyle name="20% - Accent4 4" xfId="19" xr:uid="{00000000-0005-0000-0000-000012000000}"/>
    <cellStyle name="20% - Accent4 5" xfId="20" xr:uid="{00000000-0005-0000-0000-000013000000}"/>
    <cellStyle name="20% - Accent5 2" xfId="21" xr:uid="{00000000-0005-0000-0000-000014000000}"/>
    <cellStyle name="20% - Accent5 2 2" xfId="22" xr:uid="{00000000-0005-0000-0000-000015000000}"/>
    <cellStyle name="20% - Accent5 3" xfId="23" xr:uid="{00000000-0005-0000-0000-000016000000}"/>
    <cellStyle name="20% - Accent5 4" xfId="24" xr:uid="{00000000-0005-0000-0000-000017000000}"/>
    <cellStyle name="20% - Accent5 5" xfId="25" xr:uid="{00000000-0005-0000-0000-000018000000}"/>
    <cellStyle name="20% - Accent6 2" xfId="26" xr:uid="{00000000-0005-0000-0000-000019000000}"/>
    <cellStyle name="20% - Accent6 2 2" xfId="27" xr:uid="{00000000-0005-0000-0000-00001A000000}"/>
    <cellStyle name="20% - Accent6 3" xfId="28" xr:uid="{00000000-0005-0000-0000-00001B000000}"/>
    <cellStyle name="20% - Accent6 4" xfId="29" xr:uid="{00000000-0005-0000-0000-00001C000000}"/>
    <cellStyle name="20% - Accent6 5" xfId="30" xr:uid="{00000000-0005-0000-0000-00001D000000}"/>
    <cellStyle name="2DC" xfId="31" xr:uid="{00000000-0005-0000-0000-00001E000000}"/>
    <cellStyle name="3DC" xfId="32" xr:uid="{00000000-0005-0000-0000-00001F000000}"/>
    <cellStyle name="40% - Accent1 2" xfId="33" xr:uid="{00000000-0005-0000-0000-000020000000}"/>
    <cellStyle name="40% - Accent1 2 2" xfId="34" xr:uid="{00000000-0005-0000-0000-000021000000}"/>
    <cellStyle name="40% - Accent1 3" xfId="35" xr:uid="{00000000-0005-0000-0000-000022000000}"/>
    <cellStyle name="40% - Accent1 4" xfId="36" xr:uid="{00000000-0005-0000-0000-000023000000}"/>
    <cellStyle name="40% - Accent1 5" xfId="37" xr:uid="{00000000-0005-0000-0000-000024000000}"/>
    <cellStyle name="40% - Accent2 2" xfId="38" xr:uid="{00000000-0005-0000-0000-000025000000}"/>
    <cellStyle name="40% - Accent2 2 2" xfId="39" xr:uid="{00000000-0005-0000-0000-000026000000}"/>
    <cellStyle name="40% - Accent2 3" xfId="40" xr:uid="{00000000-0005-0000-0000-000027000000}"/>
    <cellStyle name="40% - Accent2 4" xfId="41" xr:uid="{00000000-0005-0000-0000-000028000000}"/>
    <cellStyle name="40% - Accent2 5" xfId="42" xr:uid="{00000000-0005-0000-0000-000029000000}"/>
    <cellStyle name="40% - Accent3 2" xfId="43" xr:uid="{00000000-0005-0000-0000-00002A000000}"/>
    <cellStyle name="40% - Accent3 2 2" xfId="44" xr:uid="{00000000-0005-0000-0000-00002B000000}"/>
    <cellStyle name="40% - Accent3 3" xfId="45" xr:uid="{00000000-0005-0000-0000-00002C000000}"/>
    <cellStyle name="40% - Accent3 4" xfId="46" xr:uid="{00000000-0005-0000-0000-00002D000000}"/>
    <cellStyle name="40% - Accent3 5" xfId="47" xr:uid="{00000000-0005-0000-0000-00002E000000}"/>
    <cellStyle name="40% - Accent4 2" xfId="48" xr:uid="{00000000-0005-0000-0000-00002F000000}"/>
    <cellStyle name="40% - Accent4 2 2" xfId="49" xr:uid="{00000000-0005-0000-0000-000030000000}"/>
    <cellStyle name="40% - Accent4 3" xfId="50" xr:uid="{00000000-0005-0000-0000-000031000000}"/>
    <cellStyle name="40% - Accent4 4" xfId="51" xr:uid="{00000000-0005-0000-0000-000032000000}"/>
    <cellStyle name="40% - Accent4 5" xfId="52" xr:uid="{00000000-0005-0000-0000-000033000000}"/>
    <cellStyle name="40% - Accent5 2" xfId="53" xr:uid="{00000000-0005-0000-0000-000034000000}"/>
    <cellStyle name="40% - Accent5 2 2" xfId="54" xr:uid="{00000000-0005-0000-0000-000035000000}"/>
    <cellStyle name="40% - Accent5 3" xfId="55" xr:uid="{00000000-0005-0000-0000-000036000000}"/>
    <cellStyle name="40% - Accent5 4" xfId="56" xr:uid="{00000000-0005-0000-0000-000037000000}"/>
    <cellStyle name="40% - Accent5 5" xfId="57" xr:uid="{00000000-0005-0000-0000-000038000000}"/>
    <cellStyle name="40% - Accent6 2" xfId="58" xr:uid="{00000000-0005-0000-0000-000039000000}"/>
    <cellStyle name="40% - Accent6 2 2" xfId="59" xr:uid="{00000000-0005-0000-0000-00003A000000}"/>
    <cellStyle name="40% - Accent6 3" xfId="60" xr:uid="{00000000-0005-0000-0000-00003B000000}"/>
    <cellStyle name="40% - Accent6 4" xfId="61" xr:uid="{00000000-0005-0000-0000-00003C000000}"/>
    <cellStyle name="40% - Accent6 5" xfId="62" xr:uid="{00000000-0005-0000-0000-00003D000000}"/>
    <cellStyle name="60% - Accent1 2" xfId="63" xr:uid="{00000000-0005-0000-0000-00003E000000}"/>
    <cellStyle name="60% - Accent1 3" xfId="64" xr:uid="{00000000-0005-0000-0000-00003F000000}"/>
    <cellStyle name="60% - Accent1 4" xfId="65" xr:uid="{00000000-0005-0000-0000-000040000000}"/>
    <cellStyle name="60% - Accent1 5" xfId="66" xr:uid="{00000000-0005-0000-0000-000041000000}"/>
    <cellStyle name="60% - Accent2 2" xfId="67" xr:uid="{00000000-0005-0000-0000-000042000000}"/>
    <cellStyle name="60% - Accent2 3" xfId="68" xr:uid="{00000000-0005-0000-0000-000043000000}"/>
    <cellStyle name="60% - Accent2 4" xfId="69" xr:uid="{00000000-0005-0000-0000-000044000000}"/>
    <cellStyle name="60% - Accent2 5" xfId="70" xr:uid="{00000000-0005-0000-0000-000045000000}"/>
    <cellStyle name="60% - Accent3 2" xfId="71" xr:uid="{00000000-0005-0000-0000-000046000000}"/>
    <cellStyle name="60% - Accent3 3" xfId="72" xr:uid="{00000000-0005-0000-0000-000047000000}"/>
    <cellStyle name="60% - Accent3 4" xfId="73" xr:uid="{00000000-0005-0000-0000-000048000000}"/>
    <cellStyle name="60% - Accent3 5" xfId="74" xr:uid="{00000000-0005-0000-0000-000049000000}"/>
    <cellStyle name="60% - Accent4 2" xfId="75" xr:uid="{00000000-0005-0000-0000-00004A000000}"/>
    <cellStyle name="60% - Accent4 3" xfId="76" xr:uid="{00000000-0005-0000-0000-00004B000000}"/>
    <cellStyle name="60% - Accent4 4" xfId="77" xr:uid="{00000000-0005-0000-0000-00004C000000}"/>
    <cellStyle name="60% - Accent4 5" xfId="78" xr:uid="{00000000-0005-0000-0000-00004D000000}"/>
    <cellStyle name="60% - Accent5 2" xfId="79" xr:uid="{00000000-0005-0000-0000-00004E000000}"/>
    <cellStyle name="60% - Accent5 3" xfId="80" xr:uid="{00000000-0005-0000-0000-00004F000000}"/>
    <cellStyle name="60% - Accent5 4" xfId="81" xr:uid="{00000000-0005-0000-0000-000050000000}"/>
    <cellStyle name="60% - Accent5 5" xfId="82" xr:uid="{00000000-0005-0000-0000-000051000000}"/>
    <cellStyle name="60% - Accent6 2" xfId="83" xr:uid="{00000000-0005-0000-0000-000052000000}"/>
    <cellStyle name="60% - Accent6 3" xfId="84" xr:uid="{00000000-0005-0000-0000-000053000000}"/>
    <cellStyle name="60% - Accent6 4" xfId="85" xr:uid="{00000000-0005-0000-0000-000054000000}"/>
    <cellStyle name="60% - Accent6 5" xfId="86" xr:uid="{00000000-0005-0000-0000-000055000000}"/>
    <cellStyle name="Accent1 2" xfId="87" xr:uid="{00000000-0005-0000-0000-000056000000}"/>
    <cellStyle name="Accent1 3" xfId="88" xr:uid="{00000000-0005-0000-0000-000057000000}"/>
    <cellStyle name="Accent1 4" xfId="89" xr:uid="{00000000-0005-0000-0000-000058000000}"/>
    <cellStyle name="Accent1 5" xfId="90" xr:uid="{00000000-0005-0000-0000-000059000000}"/>
    <cellStyle name="Accent2 2" xfId="91" xr:uid="{00000000-0005-0000-0000-00005A000000}"/>
    <cellStyle name="Accent2 3" xfId="92" xr:uid="{00000000-0005-0000-0000-00005B000000}"/>
    <cellStyle name="Accent2 4" xfId="93" xr:uid="{00000000-0005-0000-0000-00005C000000}"/>
    <cellStyle name="Accent2 5" xfId="94" xr:uid="{00000000-0005-0000-0000-00005D000000}"/>
    <cellStyle name="Accent3 2" xfId="95" xr:uid="{00000000-0005-0000-0000-00005E000000}"/>
    <cellStyle name="Accent3 3" xfId="96" xr:uid="{00000000-0005-0000-0000-00005F000000}"/>
    <cellStyle name="Accent3 4" xfId="97" xr:uid="{00000000-0005-0000-0000-000060000000}"/>
    <cellStyle name="Accent3 5" xfId="98" xr:uid="{00000000-0005-0000-0000-000061000000}"/>
    <cellStyle name="Accent4 2" xfId="99" xr:uid="{00000000-0005-0000-0000-000062000000}"/>
    <cellStyle name="Accent4 3" xfId="100" xr:uid="{00000000-0005-0000-0000-000063000000}"/>
    <cellStyle name="Accent4 4" xfId="101" xr:uid="{00000000-0005-0000-0000-000064000000}"/>
    <cellStyle name="Accent4 5" xfId="102" xr:uid="{00000000-0005-0000-0000-000065000000}"/>
    <cellStyle name="Accent5 2" xfId="103" xr:uid="{00000000-0005-0000-0000-000066000000}"/>
    <cellStyle name="Accent5 3" xfId="104" xr:uid="{00000000-0005-0000-0000-000067000000}"/>
    <cellStyle name="Accent5 4" xfId="105" xr:uid="{00000000-0005-0000-0000-000068000000}"/>
    <cellStyle name="Accent5 5" xfId="106" xr:uid="{00000000-0005-0000-0000-000069000000}"/>
    <cellStyle name="Accent6 2" xfId="107" xr:uid="{00000000-0005-0000-0000-00006A000000}"/>
    <cellStyle name="Accent6 3" xfId="108" xr:uid="{00000000-0005-0000-0000-00006B000000}"/>
    <cellStyle name="Accent6 4" xfId="109" xr:uid="{00000000-0005-0000-0000-00006C000000}"/>
    <cellStyle name="Accent6 5" xfId="110" xr:uid="{00000000-0005-0000-0000-00006D000000}"/>
    <cellStyle name="Bad 2" xfId="111" xr:uid="{00000000-0005-0000-0000-00006E000000}"/>
    <cellStyle name="Bad 3" xfId="112" xr:uid="{00000000-0005-0000-0000-00006F000000}"/>
    <cellStyle name="Bad 4" xfId="113" xr:uid="{00000000-0005-0000-0000-000070000000}"/>
    <cellStyle name="Bad 5" xfId="114" xr:uid="{00000000-0005-0000-0000-000071000000}"/>
    <cellStyle name="bar_header" xfId="115" xr:uid="{00000000-0005-0000-0000-000072000000}"/>
    <cellStyle name="Calculation 2" xfId="116" xr:uid="{00000000-0005-0000-0000-000073000000}"/>
    <cellStyle name="Calculation 3" xfId="117" xr:uid="{00000000-0005-0000-0000-000074000000}"/>
    <cellStyle name="Calculation 4" xfId="118" xr:uid="{00000000-0005-0000-0000-000075000000}"/>
    <cellStyle name="Calculation 5" xfId="119" xr:uid="{00000000-0005-0000-0000-000076000000}"/>
    <cellStyle name="cells" xfId="230" xr:uid="{00000000-0005-0000-0000-000077000000}"/>
    <cellStyle name="Check Cell 2" xfId="120" xr:uid="{00000000-0005-0000-0000-000078000000}"/>
    <cellStyle name="Check Cell 3" xfId="121" xr:uid="{00000000-0005-0000-0000-000079000000}"/>
    <cellStyle name="Check Cell 4" xfId="122" xr:uid="{00000000-0005-0000-0000-00007A000000}"/>
    <cellStyle name="Check Cell 5" xfId="123" xr:uid="{00000000-0005-0000-0000-00007B000000}"/>
    <cellStyle name="column field" xfId="231" xr:uid="{00000000-0005-0000-0000-00007C000000}"/>
    <cellStyle name="Comma 2" xfId="124" xr:uid="{00000000-0005-0000-0000-00007D000000}"/>
    <cellStyle name="Comma 3" xfId="125" xr:uid="{00000000-0005-0000-0000-00007E000000}"/>
    <cellStyle name="Dash" xfId="126" xr:uid="{00000000-0005-0000-0000-00007F000000}"/>
    <cellStyle name="Explanatory Text 2" xfId="127" xr:uid="{00000000-0005-0000-0000-000080000000}"/>
    <cellStyle name="Explanatory Text 3" xfId="128" xr:uid="{00000000-0005-0000-0000-000081000000}"/>
    <cellStyle name="Explanatory Text 4" xfId="129" xr:uid="{00000000-0005-0000-0000-000082000000}"/>
    <cellStyle name="Explanatory Text 5" xfId="130" xr:uid="{00000000-0005-0000-0000-000083000000}"/>
    <cellStyle name="field" xfId="232" xr:uid="{00000000-0005-0000-0000-000084000000}"/>
    <cellStyle name="field names" xfId="233" xr:uid="{00000000-0005-0000-0000-000085000000}"/>
    <cellStyle name="footer" xfId="234" xr:uid="{00000000-0005-0000-0000-000086000000}"/>
    <cellStyle name="Good 2" xfId="131" xr:uid="{00000000-0005-0000-0000-000087000000}"/>
    <cellStyle name="Good 3" xfId="132" xr:uid="{00000000-0005-0000-0000-000088000000}"/>
    <cellStyle name="Good 4" xfId="133" xr:uid="{00000000-0005-0000-0000-000089000000}"/>
    <cellStyle name="Good 5" xfId="134" xr:uid="{00000000-0005-0000-0000-00008A000000}"/>
    <cellStyle name="heading" xfId="235" xr:uid="{00000000-0005-0000-0000-00008B000000}"/>
    <cellStyle name="Heading 1 2" xfId="135" xr:uid="{00000000-0005-0000-0000-00008C000000}"/>
    <cellStyle name="Heading 1 3" xfId="136" xr:uid="{00000000-0005-0000-0000-00008D000000}"/>
    <cellStyle name="Heading 1 4" xfId="137" xr:uid="{00000000-0005-0000-0000-00008E000000}"/>
    <cellStyle name="Heading 1 5" xfId="138" xr:uid="{00000000-0005-0000-0000-00008F000000}"/>
    <cellStyle name="Heading 2 2" xfId="139" xr:uid="{00000000-0005-0000-0000-000090000000}"/>
    <cellStyle name="Heading 2 3" xfId="140" xr:uid="{00000000-0005-0000-0000-000091000000}"/>
    <cellStyle name="Heading 2 4" xfId="141" xr:uid="{00000000-0005-0000-0000-000092000000}"/>
    <cellStyle name="Heading 2 5" xfId="142" xr:uid="{00000000-0005-0000-0000-000093000000}"/>
    <cellStyle name="Heading 3 2" xfId="143" xr:uid="{00000000-0005-0000-0000-000094000000}"/>
    <cellStyle name="Heading 3 3" xfId="144" xr:uid="{00000000-0005-0000-0000-000095000000}"/>
    <cellStyle name="Heading 3 4" xfId="145" xr:uid="{00000000-0005-0000-0000-000096000000}"/>
    <cellStyle name="Heading 3 5" xfId="146" xr:uid="{00000000-0005-0000-0000-000097000000}"/>
    <cellStyle name="Heading 4 2" xfId="147" xr:uid="{00000000-0005-0000-0000-000098000000}"/>
    <cellStyle name="Heading 4 3" xfId="148" xr:uid="{00000000-0005-0000-0000-000099000000}"/>
    <cellStyle name="Heading 4 4" xfId="149" xr:uid="{00000000-0005-0000-0000-00009A000000}"/>
    <cellStyle name="Heading 4 5" xfId="150" xr:uid="{00000000-0005-0000-0000-00009B000000}"/>
    <cellStyle name="Hyperlink 2" xfId="151" xr:uid="{00000000-0005-0000-0000-00009C000000}"/>
    <cellStyle name="Hyperlink 2 2" xfId="152" xr:uid="{00000000-0005-0000-0000-00009D000000}"/>
    <cellStyle name="Hyperlink 2 3" xfId="153" xr:uid="{00000000-0005-0000-0000-00009E000000}"/>
    <cellStyle name="Hyperlink 2 4" xfId="154" xr:uid="{00000000-0005-0000-0000-00009F000000}"/>
    <cellStyle name="Hyperlink 3" xfId="155" xr:uid="{00000000-0005-0000-0000-0000A0000000}"/>
    <cellStyle name="Hyperlink 3 2" xfId="156" xr:uid="{00000000-0005-0000-0000-0000A1000000}"/>
    <cellStyle name="Hyperlink 3 3" xfId="157" xr:uid="{00000000-0005-0000-0000-0000A2000000}"/>
    <cellStyle name="Hyperlink 4" xfId="158" xr:uid="{00000000-0005-0000-0000-0000A3000000}"/>
    <cellStyle name="Hyperlink 5" xfId="159" xr:uid="{00000000-0005-0000-0000-0000A4000000}"/>
    <cellStyle name="Input 2" xfId="160" xr:uid="{00000000-0005-0000-0000-0000A5000000}"/>
    <cellStyle name="Input 3" xfId="161" xr:uid="{00000000-0005-0000-0000-0000A6000000}"/>
    <cellStyle name="Input 4" xfId="162" xr:uid="{00000000-0005-0000-0000-0000A7000000}"/>
    <cellStyle name="Input 5" xfId="163" xr:uid="{00000000-0005-0000-0000-0000A8000000}"/>
    <cellStyle name="Linked Cell 2" xfId="164" xr:uid="{00000000-0005-0000-0000-0000A9000000}"/>
    <cellStyle name="Linked Cell 3" xfId="165" xr:uid="{00000000-0005-0000-0000-0000AA000000}"/>
    <cellStyle name="Linked Cell 4" xfId="166" xr:uid="{00000000-0005-0000-0000-0000AB000000}"/>
    <cellStyle name="Linked Cell 5" xfId="167" xr:uid="{00000000-0005-0000-0000-0000AC000000}"/>
    <cellStyle name="Neutral 2" xfId="168" xr:uid="{00000000-0005-0000-0000-0000AD000000}"/>
    <cellStyle name="Neutral 3" xfId="169" xr:uid="{00000000-0005-0000-0000-0000AE000000}"/>
    <cellStyle name="Neutral 4" xfId="170" xr:uid="{00000000-0005-0000-0000-0000AF000000}"/>
    <cellStyle name="Neutral 5" xfId="171" xr:uid="{00000000-0005-0000-0000-0000B0000000}"/>
    <cellStyle name="Normal" xfId="0" builtinId="0"/>
    <cellStyle name="Normal 10" xfId="172" xr:uid="{00000000-0005-0000-0000-0000B2000000}"/>
    <cellStyle name="Normal 2" xfId="173" xr:uid="{00000000-0005-0000-0000-0000B3000000}"/>
    <cellStyle name="Normal 2 2" xfId="174" xr:uid="{00000000-0005-0000-0000-0000B4000000}"/>
    <cellStyle name="Normal 2 3" xfId="175" xr:uid="{00000000-0005-0000-0000-0000B5000000}"/>
    <cellStyle name="Normal 2 4" xfId="176" xr:uid="{00000000-0005-0000-0000-0000B6000000}"/>
    <cellStyle name="Normal 3" xfId="177" xr:uid="{00000000-0005-0000-0000-0000B7000000}"/>
    <cellStyle name="Normal 3 2" xfId="178" xr:uid="{00000000-0005-0000-0000-0000B8000000}"/>
    <cellStyle name="Normal 3 3" xfId="179" xr:uid="{00000000-0005-0000-0000-0000B9000000}"/>
    <cellStyle name="Normal 4" xfId="180" xr:uid="{00000000-0005-0000-0000-0000BA000000}"/>
    <cellStyle name="Normal 5" xfId="181" xr:uid="{00000000-0005-0000-0000-0000BB000000}"/>
    <cellStyle name="Normal 6" xfId="182" xr:uid="{00000000-0005-0000-0000-0000BC000000}"/>
    <cellStyle name="Normal 6 2" xfId="183" xr:uid="{00000000-0005-0000-0000-0000BD000000}"/>
    <cellStyle name="Normal 6 2 2" xfId="236" xr:uid="{00000000-0005-0000-0000-0000BE000000}"/>
    <cellStyle name="Normal 6 3" xfId="184" xr:uid="{00000000-0005-0000-0000-0000BF000000}"/>
    <cellStyle name="Normal 7" xfId="185" xr:uid="{00000000-0005-0000-0000-0000C0000000}"/>
    <cellStyle name="Normal 8" xfId="186" xr:uid="{00000000-0005-0000-0000-0000C1000000}"/>
    <cellStyle name="Normal 8 2" xfId="187" xr:uid="{00000000-0005-0000-0000-0000C2000000}"/>
    <cellStyle name="Normal 8 3" xfId="188" xr:uid="{00000000-0005-0000-0000-0000C3000000}"/>
    <cellStyle name="Normal 9" xfId="189" xr:uid="{00000000-0005-0000-0000-0000C4000000}"/>
    <cellStyle name="Note 10" xfId="190" xr:uid="{00000000-0005-0000-0000-0000C5000000}"/>
    <cellStyle name="Note 10 2" xfId="191" xr:uid="{00000000-0005-0000-0000-0000C6000000}"/>
    <cellStyle name="Note 11" xfId="192" xr:uid="{00000000-0005-0000-0000-0000C7000000}"/>
    <cellStyle name="Note 11 2" xfId="193" xr:uid="{00000000-0005-0000-0000-0000C8000000}"/>
    <cellStyle name="Note 2" xfId="194" xr:uid="{00000000-0005-0000-0000-0000C9000000}"/>
    <cellStyle name="Note 2 2" xfId="195" xr:uid="{00000000-0005-0000-0000-0000CA000000}"/>
    <cellStyle name="Note 2 3" xfId="196" xr:uid="{00000000-0005-0000-0000-0000CB000000}"/>
    <cellStyle name="Note 3" xfId="197" xr:uid="{00000000-0005-0000-0000-0000CC000000}"/>
    <cellStyle name="Note 4" xfId="198" xr:uid="{00000000-0005-0000-0000-0000CD000000}"/>
    <cellStyle name="Note 4 2" xfId="199" xr:uid="{00000000-0005-0000-0000-0000CE000000}"/>
    <cellStyle name="Note 5" xfId="200" xr:uid="{00000000-0005-0000-0000-0000CF000000}"/>
    <cellStyle name="Note 5 2" xfId="201" xr:uid="{00000000-0005-0000-0000-0000D0000000}"/>
    <cellStyle name="Note 6" xfId="202" xr:uid="{00000000-0005-0000-0000-0000D1000000}"/>
    <cellStyle name="Note 6 2" xfId="203" xr:uid="{00000000-0005-0000-0000-0000D2000000}"/>
    <cellStyle name="Note 7" xfId="204" xr:uid="{00000000-0005-0000-0000-0000D3000000}"/>
    <cellStyle name="Note 7 2" xfId="205" xr:uid="{00000000-0005-0000-0000-0000D4000000}"/>
    <cellStyle name="Note 7 3" xfId="206" xr:uid="{00000000-0005-0000-0000-0000D5000000}"/>
    <cellStyle name="Note 8" xfId="207" xr:uid="{00000000-0005-0000-0000-0000D6000000}"/>
    <cellStyle name="Note 9" xfId="208" xr:uid="{00000000-0005-0000-0000-0000D7000000}"/>
    <cellStyle name="Note 9 2" xfId="209" xr:uid="{00000000-0005-0000-0000-0000D8000000}"/>
    <cellStyle name="Note 9 3" xfId="210" xr:uid="{00000000-0005-0000-0000-0000D9000000}"/>
    <cellStyle name="Output 2" xfId="211" xr:uid="{00000000-0005-0000-0000-0000DA000000}"/>
    <cellStyle name="Output 3" xfId="212" xr:uid="{00000000-0005-0000-0000-0000DB000000}"/>
    <cellStyle name="Output 4" xfId="213" xr:uid="{00000000-0005-0000-0000-0000DC000000}"/>
    <cellStyle name="Output 5" xfId="214" xr:uid="{00000000-0005-0000-0000-0000DD000000}"/>
    <cellStyle name="Percent 2" xfId="215" xr:uid="{00000000-0005-0000-0000-0000DE000000}"/>
    <cellStyle name="rowfield" xfId="237" xr:uid="{00000000-0005-0000-0000-0000DF000000}"/>
    <cellStyle name="Test" xfId="238" xr:uid="{00000000-0005-0000-0000-0000E0000000}"/>
    <cellStyle name="Thousands" xfId="216" xr:uid="{00000000-0005-0000-0000-0000E1000000}"/>
    <cellStyle name="Title 2" xfId="217" xr:uid="{00000000-0005-0000-0000-0000E2000000}"/>
    <cellStyle name="Title 3" xfId="218" xr:uid="{00000000-0005-0000-0000-0000E3000000}"/>
    <cellStyle name="Title 4" xfId="219" xr:uid="{00000000-0005-0000-0000-0000E4000000}"/>
    <cellStyle name="Title 5" xfId="220" xr:uid="{00000000-0005-0000-0000-0000E5000000}"/>
    <cellStyle name="Total 2" xfId="221" xr:uid="{00000000-0005-0000-0000-0000E6000000}"/>
    <cellStyle name="Total 3" xfId="222" xr:uid="{00000000-0005-0000-0000-0000E7000000}"/>
    <cellStyle name="Total 4" xfId="223" xr:uid="{00000000-0005-0000-0000-0000E8000000}"/>
    <cellStyle name="Total 5" xfId="224" xr:uid="{00000000-0005-0000-0000-0000E9000000}"/>
    <cellStyle name="Warning Text 2" xfId="225" xr:uid="{00000000-0005-0000-0000-0000EA000000}"/>
    <cellStyle name="Warning Text 3" xfId="226" xr:uid="{00000000-0005-0000-0000-0000EB000000}"/>
    <cellStyle name="Warning Text 4" xfId="227" xr:uid="{00000000-0005-0000-0000-0000EC000000}"/>
    <cellStyle name="Warning Text 5" xfId="228" xr:uid="{00000000-0005-0000-0000-0000ED000000}"/>
    <cellStyle name="Zero" xfId="229" xr:uid="{00000000-0005-0000-0000-0000EE000000}"/>
  </cellStyles>
  <dxfs count="0"/>
  <tableStyles count="0" defaultTableStyle="TableStyleMedium9" defaultPivotStyle="PivotStyleLight16"/>
  <colors>
    <mruColors>
      <color rgb="FF0066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282a075a1b2e4130" 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18712292515281E-2"/>
          <c:y val="2.9403633885596026E-2"/>
          <c:w val="0.88663650390459114"/>
          <c:h val="0.88608678500452731"/>
        </c:manualLayout>
      </c:layout>
      <c:areaChart>
        <c:grouping val="stacked"/>
        <c:varyColors val="0"/>
        <c:ser>
          <c:idx val="0"/>
          <c:order val="0"/>
          <c:tx>
            <c:strRef>
              <c:f>'1989 to 2023'!$C$45</c:f>
              <c:strCache>
                <c:ptCount val="1"/>
                <c:pt idx="0">
                  <c:v>Casino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cat>
            <c:strRef>
              <c:f>'1989 to 2023'!$A$56:$B$79</c:f>
              <c:strCache>
                <c:ptCount val="24"/>
                <c:pt idx="0">
                  <c:v>1999-00</c:v>
                </c:pt>
                <c:pt idx="1">
                  <c:v>2000-01</c:v>
                </c:pt>
                <c:pt idx="2">
                  <c:v>2001-02</c:v>
                </c:pt>
                <c:pt idx="3">
                  <c:v>2002-03</c:v>
                </c:pt>
                <c:pt idx="4">
                  <c:v>2003-04</c:v>
                </c:pt>
                <c:pt idx="5">
                  <c:v>2004-05</c:v>
                </c:pt>
                <c:pt idx="6">
                  <c:v>2005-06</c:v>
                </c:pt>
                <c:pt idx="7">
                  <c:v>2006-07</c:v>
                </c:pt>
                <c:pt idx="8">
                  <c:v>2007-08</c:v>
                </c:pt>
                <c:pt idx="9">
                  <c:v>2008-09</c:v>
                </c:pt>
                <c:pt idx="10">
                  <c:v>2009-10</c:v>
                </c:pt>
                <c:pt idx="11">
                  <c:v>2010-11</c:v>
                </c:pt>
                <c:pt idx="12">
                  <c:v>2011-12</c:v>
                </c:pt>
                <c:pt idx="13">
                  <c:v>2012-13</c:v>
                </c:pt>
                <c:pt idx="14">
                  <c:v>2013-14</c:v>
                </c:pt>
                <c:pt idx="15">
                  <c:v>2014-15</c:v>
                </c:pt>
                <c:pt idx="16">
                  <c:v>2015/16</c:v>
                </c:pt>
                <c:pt idx="17">
                  <c:v>2016/17</c:v>
                </c:pt>
                <c:pt idx="18">
                  <c:v>2017/18</c:v>
                </c:pt>
                <c:pt idx="19">
                  <c:v>2018/19</c:v>
                </c:pt>
                <c:pt idx="20">
                  <c:v>2019/20</c:v>
                </c:pt>
                <c:pt idx="21">
                  <c:v>2020/21</c:v>
                </c:pt>
                <c:pt idx="22">
                  <c:v>2021/22</c:v>
                </c:pt>
                <c:pt idx="23">
                  <c:v>2022-23</c:v>
                </c:pt>
              </c:strCache>
            </c:strRef>
          </c:cat>
          <c:val>
            <c:numRef>
              <c:f>'1989 to 2023'!$C$56:$C$79</c:f>
              <c:numCache>
                <c:formatCode>#,##0</c:formatCode>
                <c:ptCount val="24"/>
                <c:pt idx="0">
                  <c:v>1551.2907122708039</c:v>
                </c:pt>
                <c:pt idx="1">
                  <c:v>1681.1862982689747</c:v>
                </c:pt>
                <c:pt idx="2">
                  <c:v>1573.6731306597671</c:v>
                </c:pt>
                <c:pt idx="3">
                  <c:v>1596.2088505025126</c:v>
                </c:pt>
                <c:pt idx="4">
                  <c:v>1582.5562915129151</c:v>
                </c:pt>
                <c:pt idx="5">
                  <c:v>1482.2681927710844</c:v>
                </c:pt>
                <c:pt idx="6">
                  <c:v>1590.7361310904871</c:v>
                </c:pt>
                <c:pt idx="7">
                  <c:v>1613.6565699658699</c:v>
                </c:pt>
                <c:pt idx="8">
                  <c:v>1601.665522875817</c:v>
                </c:pt>
                <c:pt idx="9">
                  <c:v>1750.6721528525295</c:v>
                </c:pt>
                <c:pt idx="10">
                  <c:v>1839.5535089453551</c:v>
                </c:pt>
                <c:pt idx="11">
                  <c:v>1816.0669808467742</c:v>
                </c:pt>
                <c:pt idx="12">
                  <c:v>2031.8061752988046</c:v>
                </c:pt>
                <c:pt idx="13">
                  <c:v>1998.7526315789473</c:v>
                </c:pt>
                <c:pt idx="14">
                  <c:v>1962.5016855524077</c:v>
                </c:pt>
                <c:pt idx="15">
                  <c:v>2323.9570308123248</c:v>
                </c:pt>
                <c:pt idx="16">
                  <c:v>2276.2536740331493</c:v>
                </c:pt>
                <c:pt idx="17">
                  <c:v>1871.7279525183785</c:v>
                </c:pt>
                <c:pt idx="18">
                  <c:v>2081.0984182776801</c:v>
                </c:pt>
                <c:pt idx="19">
                  <c:v>1944.1200752968778</c:v>
                </c:pt>
                <c:pt idx="20">
                  <c:v>1392.9236463837412</c:v>
                </c:pt>
                <c:pt idx="21">
                  <c:v>447.45568986070532</c:v>
                </c:pt>
                <c:pt idx="22">
                  <c:v>680.82537493219934</c:v>
                </c:pt>
                <c:pt idx="23">
                  <c:v>983.21238128176503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79-428D-9D99-C37EDE91352C}"/>
            </c:ext>
          </c:extLst>
        </c:ser>
        <c:ser>
          <c:idx val="1"/>
          <c:order val="1"/>
          <c:tx>
            <c:strRef>
              <c:f>'1989 to 2023'!$D$45</c:f>
              <c:strCache>
                <c:ptCount val="1"/>
                <c:pt idx="0">
                  <c:v>Gaming Machines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</c:spPr>
          <c:cat>
            <c:strRef>
              <c:f>'1989 to 2023'!$A$56:$B$79</c:f>
              <c:strCache>
                <c:ptCount val="24"/>
                <c:pt idx="0">
                  <c:v>1999-00</c:v>
                </c:pt>
                <c:pt idx="1">
                  <c:v>2000-01</c:v>
                </c:pt>
                <c:pt idx="2">
                  <c:v>2001-02</c:v>
                </c:pt>
                <c:pt idx="3">
                  <c:v>2002-03</c:v>
                </c:pt>
                <c:pt idx="4">
                  <c:v>2003-04</c:v>
                </c:pt>
                <c:pt idx="5">
                  <c:v>2004-05</c:v>
                </c:pt>
                <c:pt idx="6">
                  <c:v>2005-06</c:v>
                </c:pt>
                <c:pt idx="7">
                  <c:v>2006-07</c:v>
                </c:pt>
                <c:pt idx="8">
                  <c:v>2007-08</c:v>
                </c:pt>
                <c:pt idx="9">
                  <c:v>2008-09</c:v>
                </c:pt>
                <c:pt idx="10">
                  <c:v>2009-10</c:v>
                </c:pt>
                <c:pt idx="11">
                  <c:v>2010-11</c:v>
                </c:pt>
                <c:pt idx="12">
                  <c:v>2011-12</c:v>
                </c:pt>
                <c:pt idx="13">
                  <c:v>2012-13</c:v>
                </c:pt>
                <c:pt idx="14">
                  <c:v>2013-14</c:v>
                </c:pt>
                <c:pt idx="15">
                  <c:v>2014-15</c:v>
                </c:pt>
                <c:pt idx="16">
                  <c:v>2015/16</c:v>
                </c:pt>
                <c:pt idx="17">
                  <c:v>2016/17</c:v>
                </c:pt>
                <c:pt idx="18">
                  <c:v>2017/18</c:v>
                </c:pt>
                <c:pt idx="19">
                  <c:v>2018/19</c:v>
                </c:pt>
                <c:pt idx="20">
                  <c:v>2019/20</c:v>
                </c:pt>
                <c:pt idx="21">
                  <c:v>2020/21</c:v>
                </c:pt>
                <c:pt idx="22">
                  <c:v>2021/22</c:v>
                </c:pt>
                <c:pt idx="23">
                  <c:v>2022-23</c:v>
                </c:pt>
              </c:strCache>
            </c:strRef>
          </c:cat>
          <c:val>
            <c:numRef>
              <c:f>'1989 to 2023'!$D$56:$D$79</c:f>
              <c:numCache>
                <c:formatCode>#,##0</c:formatCode>
                <c:ptCount val="24"/>
                <c:pt idx="0">
                  <c:v>4087.0205923836388</c:v>
                </c:pt>
                <c:pt idx="1">
                  <c:v>4205.9468308921432</c:v>
                </c:pt>
                <c:pt idx="2">
                  <c:v>4426.1830012936616</c:v>
                </c:pt>
                <c:pt idx="3">
                  <c:v>3914.9747110552771</c:v>
                </c:pt>
                <c:pt idx="4">
                  <c:v>3761.8657933579339</c:v>
                </c:pt>
                <c:pt idx="5">
                  <c:v>3849.0205301204815</c:v>
                </c:pt>
                <c:pt idx="6">
                  <c:v>3829.1485962877027</c:v>
                </c:pt>
                <c:pt idx="7">
                  <c:v>3862.4876109215015</c:v>
                </c:pt>
                <c:pt idx="8">
                  <c:v>3797.781241830065</c:v>
                </c:pt>
                <c:pt idx="9">
                  <c:v>3890.437168998923</c:v>
                </c:pt>
                <c:pt idx="10">
                  <c:v>3619.2478815657619</c:v>
                </c:pt>
                <c:pt idx="11">
                  <c:v>3568.1212499999997</c:v>
                </c:pt>
                <c:pt idx="12">
                  <c:v>3565.4765139442229</c:v>
                </c:pt>
                <c:pt idx="13">
                  <c:v>3240.5498538011698</c:v>
                </c:pt>
                <c:pt idx="14">
                  <c:v>3157.033341237252</c:v>
                </c:pt>
                <c:pt idx="15">
                  <c:v>3205.902156862745</c:v>
                </c:pt>
                <c:pt idx="16">
                  <c:v>3216.665290055249</c:v>
                </c:pt>
                <c:pt idx="17">
                  <c:v>3138.4888563428381</c:v>
                </c:pt>
                <c:pt idx="18">
                  <c:v>3161.5333919156415</c:v>
                </c:pt>
                <c:pt idx="19">
                  <c:v>3124.6956499846051</c:v>
                </c:pt>
                <c:pt idx="20">
                  <c:v>2241.7752196327701</c:v>
                </c:pt>
                <c:pt idx="21">
                  <c:v>1754.4838003435768</c:v>
                </c:pt>
                <c:pt idx="22">
                  <c:v>2362.8696306764241</c:v>
                </c:pt>
                <c:pt idx="23">
                  <c:v>3021.66486932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79-428D-9D99-C37EDE91352C}"/>
            </c:ext>
          </c:extLst>
        </c:ser>
        <c:ser>
          <c:idx val="2"/>
          <c:order val="2"/>
          <c:tx>
            <c:strRef>
              <c:f>'1989 to 2023'!$E$45</c:f>
              <c:strCache>
                <c:ptCount val="1"/>
                <c:pt idx="0">
                  <c:v>Keno</c:v>
                </c:pt>
              </c:strCache>
            </c:strRef>
          </c:tx>
          <c:spPr>
            <a:solidFill>
              <a:srgbClr val="00B050"/>
            </a:solidFill>
          </c:spPr>
          <c:cat>
            <c:strRef>
              <c:f>'1989 to 2023'!$A$56:$B$79</c:f>
              <c:strCache>
                <c:ptCount val="24"/>
                <c:pt idx="0">
                  <c:v>1999-00</c:v>
                </c:pt>
                <c:pt idx="1">
                  <c:v>2000-01</c:v>
                </c:pt>
                <c:pt idx="2">
                  <c:v>2001-02</c:v>
                </c:pt>
                <c:pt idx="3">
                  <c:v>2002-03</c:v>
                </c:pt>
                <c:pt idx="4">
                  <c:v>2003-04</c:v>
                </c:pt>
                <c:pt idx="5">
                  <c:v>2004-05</c:v>
                </c:pt>
                <c:pt idx="6">
                  <c:v>2005-06</c:v>
                </c:pt>
                <c:pt idx="7">
                  <c:v>2006-07</c:v>
                </c:pt>
                <c:pt idx="8">
                  <c:v>2007-08</c:v>
                </c:pt>
                <c:pt idx="9">
                  <c:v>2008-09</c:v>
                </c:pt>
                <c:pt idx="10">
                  <c:v>2009-10</c:v>
                </c:pt>
                <c:pt idx="11">
                  <c:v>2010-11</c:v>
                </c:pt>
                <c:pt idx="12">
                  <c:v>2011-12</c:v>
                </c:pt>
                <c:pt idx="13">
                  <c:v>2012-13</c:v>
                </c:pt>
                <c:pt idx="14">
                  <c:v>2013-14</c:v>
                </c:pt>
                <c:pt idx="15">
                  <c:v>2014-15</c:v>
                </c:pt>
                <c:pt idx="16">
                  <c:v>2015/16</c:v>
                </c:pt>
                <c:pt idx="17">
                  <c:v>2016/17</c:v>
                </c:pt>
                <c:pt idx="18">
                  <c:v>2017/18</c:v>
                </c:pt>
                <c:pt idx="19">
                  <c:v>2018/19</c:v>
                </c:pt>
                <c:pt idx="20">
                  <c:v>2019/20</c:v>
                </c:pt>
                <c:pt idx="21">
                  <c:v>2020/21</c:v>
                </c:pt>
                <c:pt idx="22">
                  <c:v>2021/22</c:v>
                </c:pt>
                <c:pt idx="23">
                  <c:v>2022-23</c:v>
                </c:pt>
              </c:strCache>
            </c:strRef>
          </c:cat>
          <c:val>
            <c:numRef>
              <c:f>'1989 to 2023'!$E$56:$E$76</c:f>
              <c:numCache>
                <c:formatCode>#,##0</c:formatCode>
                <c:ptCount val="21"/>
                <c:pt idx="0">
                  <c:v>12.771939351198872</c:v>
                </c:pt>
                <c:pt idx="1">
                  <c:v>12.187430093209056</c:v>
                </c:pt>
                <c:pt idx="2">
                  <c:v>11.394993531694697</c:v>
                </c:pt>
                <c:pt idx="3">
                  <c:v>10.20872487437186</c:v>
                </c:pt>
                <c:pt idx="4">
                  <c:v>10.983782287822878</c:v>
                </c:pt>
                <c:pt idx="5">
                  <c:v>10.55293373493976</c:v>
                </c:pt>
                <c:pt idx="6">
                  <c:v>9.822006960556843</c:v>
                </c:pt>
                <c:pt idx="7">
                  <c:v>11.039948805460751</c:v>
                </c:pt>
                <c:pt idx="8">
                  <c:v>9.5224183006535945</c:v>
                </c:pt>
                <c:pt idx="9">
                  <c:v>9.4657104413347675</c:v>
                </c:pt>
                <c:pt idx="10">
                  <c:v>8.139351118215032</c:v>
                </c:pt>
                <c:pt idx="11">
                  <c:v>7.7879485887096767</c:v>
                </c:pt>
                <c:pt idx="12">
                  <c:v>9.3715936254980079</c:v>
                </c:pt>
                <c:pt idx="13">
                  <c:v>18.078450292397662</c:v>
                </c:pt>
                <c:pt idx="14">
                  <c:v>18.905219900849858</c:v>
                </c:pt>
                <c:pt idx="15">
                  <c:v>20.863696049719888</c:v>
                </c:pt>
                <c:pt idx="16">
                  <c:v>24.21832889254144</c:v>
                </c:pt>
                <c:pt idx="17">
                  <c:v>28.087658203040544</c:v>
                </c:pt>
                <c:pt idx="18">
                  <c:v>27.055965666959583</c:v>
                </c:pt>
                <c:pt idx="19">
                  <c:v>25.45486335055941</c:v>
                </c:pt>
                <c:pt idx="20">
                  <c:v>17.628458293644425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79-428D-9D99-C37EDE91352C}"/>
            </c:ext>
          </c:extLst>
        </c:ser>
        <c:ser>
          <c:idx val="3"/>
          <c:order val="3"/>
          <c:tx>
            <c:strRef>
              <c:f>'1989 to 2023'!$F$45</c:f>
              <c:strCache>
                <c:ptCount val="1"/>
                <c:pt idx="0">
                  <c:v>Lotteries</c:v>
                </c:pt>
              </c:strCache>
            </c:strRef>
          </c:tx>
          <c:spPr>
            <a:solidFill>
              <a:schemeClr val="tx1"/>
            </a:solidFill>
          </c:spPr>
          <c:cat>
            <c:strRef>
              <c:f>'1989 to 2023'!$A$56:$B$79</c:f>
              <c:strCache>
                <c:ptCount val="24"/>
                <c:pt idx="0">
                  <c:v>1999-00</c:v>
                </c:pt>
                <c:pt idx="1">
                  <c:v>2000-01</c:v>
                </c:pt>
                <c:pt idx="2">
                  <c:v>2001-02</c:v>
                </c:pt>
                <c:pt idx="3">
                  <c:v>2002-03</c:v>
                </c:pt>
                <c:pt idx="4">
                  <c:v>2003-04</c:v>
                </c:pt>
                <c:pt idx="5">
                  <c:v>2004-05</c:v>
                </c:pt>
                <c:pt idx="6">
                  <c:v>2005-06</c:v>
                </c:pt>
                <c:pt idx="7">
                  <c:v>2006-07</c:v>
                </c:pt>
                <c:pt idx="8">
                  <c:v>2007-08</c:v>
                </c:pt>
                <c:pt idx="9">
                  <c:v>2008-09</c:v>
                </c:pt>
                <c:pt idx="10">
                  <c:v>2009-10</c:v>
                </c:pt>
                <c:pt idx="11">
                  <c:v>2010-11</c:v>
                </c:pt>
                <c:pt idx="12">
                  <c:v>2011-12</c:v>
                </c:pt>
                <c:pt idx="13">
                  <c:v>2012-13</c:v>
                </c:pt>
                <c:pt idx="14">
                  <c:v>2013-14</c:v>
                </c:pt>
                <c:pt idx="15">
                  <c:v>2014-15</c:v>
                </c:pt>
                <c:pt idx="16">
                  <c:v>2015/16</c:v>
                </c:pt>
                <c:pt idx="17">
                  <c:v>2016/17</c:v>
                </c:pt>
                <c:pt idx="18">
                  <c:v>2017/18</c:v>
                </c:pt>
                <c:pt idx="19">
                  <c:v>2018/19</c:v>
                </c:pt>
                <c:pt idx="20">
                  <c:v>2019/20</c:v>
                </c:pt>
                <c:pt idx="21">
                  <c:v>2020/21</c:v>
                </c:pt>
                <c:pt idx="22">
                  <c:v>2021/22</c:v>
                </c:pt>
                <c:pt idx="23">
                  <c:v>2022-23</c:v>
                </c:pt>
              </c:strCache>
            </c:strRef>
          </c:cat>
          <c:val>
            <c:numRef>
              <c:f>'1989 to 2023'!$F$56:$F$79</c:f>
              <c:numCache>
                <c:formatCode>#,##0</c:formatCode>
                <c:ptCount val="24"/>
                <c:pt idx="0">
                  <c:v>593.58543723554305</c:v>
                </c:pt>
                <c:pt idx="1">
                  <c:v>590.70283621837564</c:v>
                </c:pt>
                <c:pt idx="2">
                  <c:v>577.14312419146177</c:v>
                </c:pt>
                <c:pt idx="3">
                  <c:v>614.50754396984939</c:v>
                </c:pt>
                <c:pt idx="4">
                  <c:v>619.93261992619921</c:v>
                </c:pt>
                <c:pt idx="5">
                  <c:v>606.50175903614456</c:v>
                </c:pt>
                <c:pt idx="6">
                  <c:v>603.02197795823668</c:v>
                </c:pt>
                <c:pt idx="7">
                  <c:v>615.64003412969282</c:v>
                </c:pt>
                <c:pt idx="8">
                  <c:v>619.34983660130717</c:v>
                </c:pt>
                <c:pt idx="9">
                  <c:v>631.75677610333685</c:v>
                </c:pt>
                <c:pt idx="10">
                  <c:v>608.6355844715448</c:v>
                </c:pt>
                <c:pt idx="11">
                  <c:v>572.40951108870968</c:v>
                </c:pt>
                <c:pt idx="12">
                  <c:v>637.60743525896407</c:v>
                </c:pt>
                <c:pt idx="13">
                  <c:v>686.11453216374287</c:v>
                </c:pt>
                <c:pt idx="14">
                  <c:v>617.69331953005667</c:v>
                </c:pt>
                <c:pt idx="15">
                  <c:v>621.01391732142861</c:v>
                </c:pt>
                <c:pt idx="16">
                  <c:v>652.06220597720994</c:v>
                </c:pt>
                <c:pt idx="17">
                  <c:v>600.89793243243241</c:v>
                </c:pt>
                <c:pt idx="18">
                  <c:v>605.03717956924413</c:v>
                </c:pt>
                <c:pt idx="19">
                  <c:v>741.22613971195699</c:v>
                </c:pt>
                <c:pt idx="20">
                  <c:v>732.69569854982342</c:v>
                </c:pt>
                <c:pt idx="21">
                  <c:v>807.00715531077572</c:v>
                </c:pt>
                <c:pt idx="22">
                  <c:v>829.12478756187238</c:v>
                </c:pt>
                <c:pt idx="23">
                  <c:v>763.22039743900405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79-428D-9D99-C37EDE91352C}"/>
            </c:ext>
          </c:extLst>
        </c:ser>
        <c:ser>
          <c:idx val="4"/>
          <c:order val="4"/>
          <c:tx>
            <c:strRef>
              <c:f>'1989 to 2023'!$G$45</c:f>
              <c:strCache>
                <c:ptCount val="1"/>
                <c:pt idx="0">
                  <c:v>Wagering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cat>
            <c:strRef>
              <c:f>'1989 to 2023'!$A$56:$B$79</c:f>
              <c:strCache>
                <c:ptCount val="24"/>
                <c:pt idx="0">
                  <c:v>1999-00</c:v>
                </c:pt>
                <c:pt idx="1">
                  <c:v>2000-01</c:v>
                </c:pt>
                <c:pt idx="2">
                  <c:v>2001-02</c:v>
                </c:pt>
                <c:pt idx="3">
                  <c:v>2002-03</c:v>
                </c:pt>
                <c:pt idx="4">
                  <c:v>2003-04</c:v>
                </c:pt>
                <c:pt idx="5">
                  <c:v>2004-05</c:v>
                </c:pt>
                <c:pt idx="6">
                  <c:v>2005-06</c:v>
                </c:pt>
                <c:pt idx="7">
                  <c:v>2006-07</c:v>
                </c:pt>
                <c:pt idx="8">
                  <c:v>2007-08</c:v>
                </c:pt>
                <c:pt idx="9">
                  <c:v>2008-09</c:v>
                </c:pt>
                <c:pt idx="10">
                  <c:v>2009-10</c:v>
                </c:pt>
                <c:pt idx="11">
                  <c:v>2010-11</c:v>
                </c:pt>
                <c:pt idx="12">
                  <c:v>2011-12</c:v>
                </c:pt>
                <c:pt idx="13">
                  <c:v>2012-13</c:v>
                </c:pt>
                <c:pt idx="14">
                  <c:v>2013-14</c:v>
                </c:pt>
                <c:pt idx="15">
                  <c:v>2014-15</c:v>
                </c:pt>
                <c:pt idx="16">
                  <c:v>2015/16</c:v>
                </c:pt>
                <c:pt idx="17">
                  <c:v>2016/17</c:v>
                </c:pt>
                <c:pt idx="18">
                  <c:v>2017/18</c:v>
                </c:pt>
                <c:pt idx="19">
                  <c:v>2018/19</c:v>
                </c:pt>
                <c:pt idx="20">
                  <c:v>2019/20</c:v>
                </c:pt>
                <c:pt idx="21">
                  <c:v>2020/21</c:v>
                </c:pt>
                <c:pt idx="22">
                  <c:v>2021/22</c:v>
                </c:pt>
                <c:pt idx="23">
                  <c:v>2022-23</c:v>
                </c:pt>
              </c:strCache>
            </c:strRef>
          </c:cat>
          <c:val>
            <c:numRef>
              <c:f>'1989 to 2023'!$G$56:$G$79</c:f>
              <c:numCache>
                <c:formatCode>#,##0</c:formatCode>
                <c:ptCount val="24"/>
                <c:pt idx="0">
                  <c:v>877.71636812411839</c:v>
                </c:pt>
                <c:pt idx="1">
                  <c:v>921.19621837549937</c:v>
                </c:pt>
                <c:pt idx="2">
                  <c:v>952.33511642949566</c:v>
                </c:pt>
                <c:pt idx="3">
                  <c:v>968.78400753768858</c:v>
                </c:pt>
                <c:pt idx="4">
                  <c:v>1004.9939114391143</c:v>
                </c:pt>
                <c:pt idx="5">
                  <c:v>1014.1013855421688</c:v>
                </c:pt>
                <c:pt idx="6">
                  <c:v>990.50648435498829</c:v>
                </c:pt>
                <c:pt idx="7">
                  <c:v>1040.725518668942</c:v>
                </c:pt>
                <c:pt idx="8">
                  <c:v>1005.021375</c:v>
                </c:pt>
                <c:pt idx="9">
                  <c:v>1056.1300019806242</c:v>
                </c:pt>
                <c:pt idx="10">
                  <c:v>1060.0779511377871</c:v>
                </c:pt>
                <c:pt idx="11">
                  <c:v>1011.2732661290321</c:v>
                </c:pt>
                <c:pt idx="12">
                  <c:v>1018.6581872509959</c:v>
                </c:pt>
                <c:pt idx="13">
                  <c:v>1006.3844152046784</c:v>
                </c:pt>
                <c:pt idx="14">
                  <c:v>989.1275728170001</c:v>
                </c:pt>
                <c:pt idx="15">
                  <c:v>1000.2914425770308</c:v>
                </c:pt>
                <c:pt idx="16">
                  <c:v>952.80769337016568</c:v>
                </c:pt>
                <c:pt idx="17">
                  <c:v>945.6430405405406</c:v>
                </c:pt>
                <c:pt idx="18">
                  <c:v>945.71601074445095</c:v>
                </c:pt>
                <c:pt idx="19">
                  <c:v>912.3569594029849</c:v>
                </c:pt>
                <c:pt idx="20">
                  <c:v>808.93197542929784</c:v>
                </c:pt>
                <c:pt idx="21">
                  <c:v>829.91391464325773</c:v>
                </c:pt>
                <c:pt idx="22">
                  <c:v>2756.7594119950159</c:v>
                </c:pt>
                <c:pt idx="23">
                  <c:v>2590.5834390499999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79-428D-9D99-C37EDE913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798144"/>
        <c:axId val="73221248"/>
      </c:areaChart>
      <c:catAx>
        <c:axId val="717981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73221248"/>
        <c:crosses val="autoZero"/>
        <c:auto val="1"/>
        <c:lblAlgn val="ctr"/>
        <c:lblOffset val="100"/>
        <c:noMultiLvlLbl val="0"/>
      </c:catAx>
      <c:valAx>
        <c:axId val="732212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Annual losses ($millions)</a:t>
                </a:r>
              </a:p>
            </c:rich>
          </c:tx>
          <c:layout>
            <c:manualLayout>
              <c:xMode val="edge"/>
              <c:yMode val="edge"/>
              <c:x val="5.773585885958085E-3"/>
              <c:y val="0.29707944405946402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7179814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4793322120201298"/>
          <c:y val="8.9142451396006309E-3"/>
          <c:w val="0.13655806277759108"/>
          <c:h val="0.16189776891926427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907903200992067E-2"/>
          <c:y val="6.8458100627408671E-3"/>
          <c:w val="0.90220086919619491"/>
          <c:h val="0.8847308309762250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'Govt Revenue'!$M$23:$M$27</c:f>
              <c:strCache>
                <c:ptCount val="5"/>
                <c:pt idx="0">
                  <c:v>Racing</c:v>
                </c:pt>
                <c:pt idx="1">
                  <c:v>Lotteries &amp; Pools Lotto</c:v>
                </c:pt>
                <c:pt idx="2">
                  <c:v>Sportsbetting</c:v>
                </c:pt>
                <c:pt idx="3">
                  <c:v>Casino Gaming</c:v>
                </c:pt>
                <c:pt idx="4">
                  <c:v>Gaming Machines &amp; Keno</c:v>
                </c:pt>
              </c:strCache>
            </c:strRef>
          </c:cat>
          <c:val>
            <c:numRef>
              <c:f>'Govt Revenue'!$N$23:$N$27</c:f>
              <c:numCache>
                <c:formatCode>#,##0.0</c:formatCode>
                <c:ptCount val="5"/>
                <c:pt idx="0">
                  <c:v>-304.3</c:v>
                </c:pt>
                <c:pt idx="1">
                  <c:v>-47.7</c:v>
                </c:pt>
                <c:pt idx="2">
                  <c:v>8.6999999999999993</c:v>
                </c:pt>
                <c:pt idx="3">
                  <c:v>215.2</c:v>
                </c:pt>
                <c:pt idx="4">
                  <c:v>1008.5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75-42FB-8D28-56C9EA597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4"/>
        <c:axId val="251514880"/>
        <c:axId val="251517184"/>
      </c:barChart>
      <c:catAx>
        <c:axId val="2515148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1517184"/>
        <c:crosses val="autoZero"/>
        <c:auto val="1"/>
        <c:lblAlgn val="ctr"/>
        <c:lblOffset val="100"/>
        <c:noMultiLvlLbl val="0"/>
      </c:catAx>
      <c:valAx>
        <c:axId val="251517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Change in Government Revenue: 1991-2019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2515148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495190247057593E-2"/>
          <c:y val="1.7986438807188726E-2"/>
          <c:w val="0.89017314930153957"/>
          <c:h val="0.9640271223856224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'1989 to 2023'!$R$6:$R$10</c:f>
              <c:strCache>
                <c:ptCount val="5"/>
                <c:pt idx="0">
                  <c:v>Casino</c:v>
                </c:pt>
                <c:pt idx="1">
                  <c:v>Gaming Machines</c:v>
                </c:pt>
                <c:pt idx="2">
                  <c:v>Keno</c:v>
                </c:pt>
                <c:pt idx="3">
                  <c:v>Lotteries</c:v>
                </c:pt>
                <c:pt idx="4">
                  <c:v>Wagering</c:v>
                </c:pt>
              </c:strCache>
            </c:strRef>
          </c:cat>
          <c:val>
            <c:numRef>
              <c:f>'1989 to 2023'!$S$6:$S$10</c:f>
              <c:numCache>
                <c:formatCode>0</c:formatCode>
                <c:ptCount val="5"/>
                <c:pt idx="0">
                  <c:v>-568.07833098903882</c:v>
                </c:pt>
                <c:pt idx="1">
                  <c:v>-1065.3557230636388</c:v>
                </c:pt>
                <c:pt idx="2">
                  <c:v>36.735949988801124</c:v>
                </c:pt>
                <c:pt idx="3">
                  <c:v>169.63496020346099</c:v>
                </c:pt>
                <c:pt idx="4">
                  <c:v>1712.8670709258815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A8-46CE-996D-FDF1CF71E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axId val="75945856"/>
        <c:axId val="163387264"/>
      </c:barChart>
      <c:catAx>
        <c:axId val="759458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3387264"/>
        <c:crosses val="autoZero"/>
        <c:auto val="1"/>
        <c:lblAlgn val="ctr"/>
        <c:lblOffset val="100"/>
        <c:noMultiLvlLbl val="0"/>
      </c:catAx>
      <c:valAx>
        <c:axId val="16338726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50"/>
                </a:pPr>
                <a:r>
                  <a:rPr lang="en-US" sz="1050"/>
                  <a:t>Change in gambling losses by type: 1999/2000 to 2022/23</a:t>
                </a:r>
              </a:p>
              <a:p>
                <a:pPr>
                  <a:defRPr sz="1050"/>
                </a:pPr>
                <a:r>
                  <a:rPr lang="en-US" sz="1050"/>
                  <a:t>millions  (adjusted for inflation)</a:t>
                </a:r>
              </a:p>
            </c:rich>
          </c:tx>
          <c:layout>
            <c:manualLayout>
              <c:xMode val="edge"/>
              <c:yMode val="edge"/>
              <c:x val="9.2407372729731176E-4"/>
              <c:y val="0.15906963665904664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crossAx val="7594585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46981627296588"/>
          <c:y val="4.2512077294685993E-2"/>
          <c:w val="0.84297462817147861"/>
          <c:h val="0.84173547871733423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888888888888889E-2"/>
                  <c:y val="-2.3188405797101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1D-47C2-8249-90295EB74BC1}"/>
                </c:ext>
              </c:extLst>
            </c:dLbl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1D-47C2-8249-90295EB74B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'1989 to 2023'!$U$14:$U$35</c:f>
              <c:numCache>
                <c:formatCode>General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f>'1989 to 2023'!$W$14:$W$35</c:f>
              <c:numCache>
                <c:formatCode>#,##0</c:formatCode>
                <c:ptCount val="22"/>
                <c:pt idx="0">
                  <c:v>324.42045845550945</c:v>
                </c:pt>
                <c:pt idx="1">
                  <c:v>324.97921311215504</c:v>
                </c:pt>
                <c:pt idx="2">
                  <c:v>321.19107652577895</c:v>
                </c:pt>
                <c:pt idx="3">
                  <c:v>297.09262537286884</c:v>
                </c:pt>
                <c:pt idx="4">
                  <c:v>314.29609332733884</c:v>
                </c:pt>
                <c:pt idx="5">
                  <c:v>313.11723709840959</c:v>
                </c:pt>
                <c:pt idx="6">
                  <c:v>304.70914325477486</c:v>
                </c:pt>
                <c:pt idx="7">
                  <c:v>325.89234209737674</c:v>
                </c:pt>
                <c:pt idx="8">
                  <c:v>336.84663750869197</c:v>
                </c:pt>
                <c:pt idx="9">
                  <c:v>327.939146571072</c:v>
                </c:pt>
                <c:pt idx="10">
                  <c:v>359.39359551500598</c:v>
                </c:pt>
                <c:pt idx="11">
                  <c:v>346.05593391936634</c:v>
                </c:pt>
                <c:pt idx="12">
                  <c:v>332.51637767599766</c:v>
                </c:pt>
                <c:pt idx="13">
                  <c:v>385.20957359832261</c:v>
                </c:pt>
                <c:pt idx="14">
                  <c:v>368.3706019992315</c:v>
                </c:pt>
                <c:pt idx="15">
                  <c:v>296.08424702810942</c:v>
                </c:pt>
                <c:pt idx="16">
                  <c:v>322.05080459801809</c:v>
                </c:pt>
                <c:pt idx="17">
                  <c:v>294.7029618996977</c:v>
                </c:pt>
                <c:pt idx="18">
                  <c:v>208.08981104525091</c:v>
                </c:pt>
                <c:pt idx="19">
                  <c:v>68.334293904848678</c:v>
                </c:pt>
                <c:pt idx="20">
                  <c:v>102.67882120603595</c:v>
                </c:pt>
                <c:pt idx="21">
                  <c:v>144.26247417911256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01D-47C2-8249-90295EB74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2286463"/>
        <c:axId val="472274463"/>
      </c:lineChart>
      <c:catAx>
        <c:axId val="472286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274463"/>
        <c:crosses val="autoZero"/>
        <c:auto val="1"/>
        <c:lblAlgn val="ctr"/>
        <c:lblOffset val="100"/>
        <c:noMultiLvlLbl val="0"/>
      </c:catAx>
      <c:valAx>
        <c:axId val="47227446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Losses per capita (2023 dollars)</a:t>
                </a:r>
              </a:p>
            </c:rich>
          </c:tx>
          <c:layout>
            <c:manualLayout>
              <c:xMode val="edge"/>
              <c:yMode val="edge"/>
              <c:x val="2.208223972003499E-3"/>
              <c:y val="0.20580470919395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2864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46981627296588"/>
          <c:y val="4.2512077294685993E-2"/>
          <c:w val="0.84297462817147861"/>
          <c:h val="0.84173547871733423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888888888888889E-2"/>
                  <c:y val="-2.3188405797101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F0-4224-ACFE-9D67C9C5DA16}"/>
                </c:ext>
              </c:extLst>
            </c:dLbl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F0-4224-ACFE-9D67C9C5DA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'1989 to 2023'!$U$14:$U$35</c:f>
              <c:numCache>
                <c:formatCode>General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f>'1989 to 2023'!$X$14:$X$35</c:f>
              <c:numCache>
                <c:formatCode>#,##0</c:formatCode>
                <c:ptCount val="22"/>
                <c:pt idx="0">
                  <c:v>912.47940281324406</c:v>
                </c:pt>
                <c:pt idx="1">
                  <c:v>797.06700069492422</c:v>
                </c:pt>
                <c:pt idx="2">
                  <c:v>763.49746950172073</c:v>
                </c:pt>
                <c:pt idx="3">
                  <c:v>771.46336943908591</c:v>
                </c:pt>
                <c:pt idx="4">
                  <c:v>756.5594450652668</c:v>
                </c:pt>
                <c:pt idx="5">
                  <c:v>749.4850339091405</c:v>
                </c:pt>
                <c:pt idx="6">
                  <c:v>722.50957015625124</c:v>
                </c:pt>
                <c:pt idx="7">
                  <c:v>724.21536992057656</c:v>
                </c:pt>
                <c:pt idx="8">
                  <c:v>662.73227350414538</c:v>
                </c:pt>
                <c:pt idx="9">
                  <c:v>644.31909721827208</c:v>
                </c:pt>
                <c:pt idx="10">
                  <c:v>630.67503172750958</c:v>
                </c:pt>
                <c:pt idx="11">
                  <c:v>561.05567460018926</c:v>
                </c:pt>
                <c:pt idx="12">
                  <c:v>534.91179067959547</c:v>
                </c:pt>
                <c:pt idx="13">
                  <c:v>531.39717579518822</c:v>
                </c:pt>
                <c:pt idx="14">
                  <c:v>520.55926052749282</c:v>
                </c:pt>
                <c:pt idx="15">
                  <c:v>496.47017804381329</c:v>
                </c:pt>
                <c:pt idx="16">
                  <c:v>489.24854475290795</c:v>
                </c:pt>
                <c:pt idx="17">
                  <c:v>473.66264809798048</c:v>
                </c:pt>
                <c:pt idx="18">
                  <c:v>334.90032498938132</c:v>
                </c:pt>
                <c:pt idx="19">
                  <c:v>267.94029974520265</c:v>
                </c:pt>
                <c:pt idx="20">
                  <c:v>356.35667716638494</c:v>
                </c:pt>
                <c:pt idx="21">
                  <c:v>443.35573726190279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0F0-4224-ACFE-9D67C9C5D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2286463"/>
        <c:axId val="472274463"/>
      </c:lineChart>
      <c:catAx>
        <c:axId val="472286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274463"/>
        <c:crosses val="autoZero"/>
        <c:auto val="1"/>
        <c:lblAlgn val="ctr"/>
        <c:lblOffset val="100"/>
        <c:noMultiLvlLbl val="0"/>
      </c:catAx>
      <c:valAx>
        <c:axId val="47227446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Losses per capita (2023 dollars)</a:t>
                </a:r>
              </a:p>
            </c:rich>
          </c:tx>
          <c:layout>
            <c:manualLayout>
              <c:xMode val="edge"/>
              <c:yMode val="edge"/>
              <c:x val="2.208223972003499E-3"/>
              <c:y val="0.20580470919395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2864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46981627296588"/>
          <c:y val="4.2512077294685993E-2"/>
          <c:w val="0.84297462817147861"/>
          <c:h val="0.84173547871733423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888888888888889E-2"/>
                  <c:y val="-2.3188405797101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5B-4FF2-B499-51EFAA8F9D7D}"/>
                </c:ext>
              </c:extLst>
            </c:dLbl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5B-4FF2-B499-51EFAA8F9D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'1989 to 2023'!$U$14:$U$35</c:f>
              <c:numCache>
                <c:formatCode>General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f>'1989 to 2023'!$AA$14:$AA$35</c:f>
              <c:numCache>
                <c:formatCode>#,##0</c:formatCode>
                <c:ptCount val="22"/>
                <c:pt idx="0">
                  <c:v>196.3285698001381</c:v>
                </c:pt>
                <c:pt idx="1">
                  <c:v>197.23901690315964</c:v>
                </c:pt>
                <c:pt idx="2">
                  <c:v>203.97067582878341</c:v>
                </c:pt>
                <c:pt idx="3">
                  <c:v>203.25744321730556</c:v>
                </c:pt>
                <c:pt idx="4">
                  <c:v>195.70330513254754</c:v>
                </c:pt>
                <c:pt idx="5">
                  <c:v>201.94451846114987</c:v>
                </c:pt>
                <c:pt idx="6">
                  <c:v>191.20047085681674</c:v>
                </c:pt>
                <c:pt idx="7">
                  <c:v>196.60144781760613</c:v>
                </c:pt>
                <c:pt idx="8">
                  <c:v>194.11432807006994</c:v>
                </c:pt>
                <c:pt idx="9">
                  <c:v>182.61225788592006</c:v>
                </c:pt>
                <c:pt idx="10">
                  <c:v>180.18413024219387</c:v>
                </c:pt>
                <c:pt idx="11">
                  <c:v>174.24132090344389</c:v>
                </c:pt>
                <c:pt idx="12">
                  <c:v>167.59278220949957</c:v>
                </c:pt>
                <c:pt idx="13">
                  <c:v>165.80420160972687</c:v>
                </c:pt>
                <c:pt idx="14">
                  <c:v>154.19474006795417</c:v>
                </c:pt>
                <c:pt idx="15">
                  <c:v>149.58905071599537</c:v>
                </c:pt>
                <c:pt idx="16">
                  <c:v>146.34992728193015</c:v>
                </c:pt>
                <c:pt idx="17">
                  <c:v>138.30128172757196</c:v>
                </c:pt>
                <c:pt idx="18">
                  <c:v>120.84689807123154</c:v>
                </c:pt>
                <c:pt idx="19">
                  <c:v>126.74234040159463</c:v>
                </c:pt>
                <c:pt idx="20">
                  <c:v>415.76124685493971</c:v>
                </c:pt>
                <c:pt idx="21">
                  <c:v>380.10503488328925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05B-4FF2-B499-51EFAA8F9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2286463"/>
        <c:axId val="472274463"/>
      </c:lineChart>
      <c:catAx>
        <c:axId val="472286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274463"/>
        <c:crosses val="autoZero"/>
        <c:auto val="1"/>
        <c:lblAlgn val="ctr"/>
        <c:lblOffset val="100"/>
        <c:noMultiLvlLbl val="0"/>
      </c:catAx>
      <c:valAx>
        <c:axId val="47227446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Losses per capita (2023 dollars)</a:t>
                </a:r>
              </a:p>
            </c:rich>
          </c:tx>
          <c:layout>
            <c:manualLayout>
              <c:xMode val="edge"/>
              <c:yMode val="edge"/>
              <c:x val="2.208223972003499E-3"/>
              <c:y val="0.20580470919395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2864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46981627296588"/>
          <c:y val="4.2512077294685993E-2"/>
          <c:w val="0.84297462817147861"/>
          <c:h val="0.84173547871733423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888888888888889E-2"/>
                  <c:y val="-2.3188405797101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63-4E06-90DE-75315E1D6570}"/>
                </c:ext>
              </c:extLst>
            </c:dLbl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63-4E06-90DE-75315E1D65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'1989 to 2023'!$U$14:$U$35</c:f>
              <c:numCache>
                <c:formatCode>General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f>'1989 to 2023'!$AB$14:$AB$35</c:f>
              <c:numCache>
                <c:formatCode>#,##0</c:formatCode>
                <c:ptCount val="22"/>
                <c:pt idx="0">
                  <c:v>1554.5584596817835</c:v>
                </c:pt>
                <c:pt idx="1">
                  <c:v>1446.4739763455245</c:v>
                </c:pt>
                <c:pt idx="2">
                  <c:v>1416.708201542918</c:v>
                </c:pt>
                <c:pt idx="3">
                  <c:v>1395.4903809523162</c:v>
                </c:pt>
                <c:pt idx="4">
                  <c:v>1387.6439603553681</c:v>
                </c:pt>
                <c:pt idx="5">
                  <c:v>1386.1490612616901</c:v>
                </c:pt>
                <c:pt idx="6">
                  <c:v>1338.0590986388611</c:v>
                </c:pt>
                <c:pt idx="7">
                  <c:v>1366.0744548195767</c:v>
                </c:pt>
                <c:pt idx="8">
                  <c:v>1306.6329074006621</c:v>
                </c:pt>
                <c:pt idx="9">
                  <c:v>1259.6405689558226</c:v>
                </c:pt>
                <c:pt idx="10">
                  <c:v>1284.6928661133775</c:v>
                </c:pt>
                <c:pt idx="11">
                  <c:v>1203.2740498023716</c:v>
                </c:pt>
                <c:pt idx="12">
                  <c:v>1142.8829931425555</c:v>
                </c:pt>
                <c:pt idx="13">
                  <c:v>1188.8059481872353</c:v>
                </c:pt>
                <c:pt idx="14">
                  <c:v>1152.5684095799206</c:v>
                </c:pt>
                <c:pt idx="15">
                  <c:v>1041.6412285164927</c:v>
                </c:pt>
                <c:pt idx="16">
                  <c:v>1055.4659412443659</c:v>
                </c:pt>
                <c:pt idx="17">
                  <c:v>1022.8856198304327</c:v>
                </c:pt>
                <c:pt idx="18">
                  <c:v>775.92847029161305</c:v>
                </c:pt>
                <c:pt idx="19">
                  <c:v>588.55769694194851</c:v>
                </c:pt>
                <c:pt idx="20">
                  <c:v>1003.3430006146729</c:v>
                </c:pt>
                <c:pt idx="21">
                  <c:v>1086.9713311920343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263-4E06-90DE-75315E1D6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2286463"/>
        <c:axId val="472274463"/>
      </c:lineChart>
      <c:catAx>
        <c:axId val="472286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274463"/>
        <c:crosses val="autoZero"/>
        <c:auto val="1"/>
        <c:lblAlgn val="ctr"/>
        <c:lblOffset val="100"/>
        <c:noMultiLvlLbl val="0"/>
      </c:catAx>
      <c:valAx>
        <c:axId val="47227446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Losses per capita (2023 dollars)</a:t>
                </a:r>
              </a:p>
            </c:rich>
          </c:tx>
          <c:layout>
            <c:manualLayout>
              <c:xMode val="edge"/>
              <c:yMode val="edge"/>
              <c:x val="2.208223972003499E-3"/>
              <c:y val="0.20580470919395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2864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82261345574829E-2"/>
          <c:y val="2.7464521114171123E-2"/>
          <c:w val="0.87161291604701918"/>
          <c:h val="0.85793642306761109"/>
        </c:manualLayout>
      </c:layout>
      <c:areaChart>
        <c:grouping val="stacked"/>
        <c:varyColors val="0"/>
        <c:ser>
          <c:idx val="0"/>
          <c:order val="0"/>
          <c:tx>
            <c:strRef>
              <c:f>'Govt Revenue'!$C$4</c:f>
              <c:strCache>
                <c:ptCount val="1"/>
                <c:pt idx="0">
                  <c:v>Racing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cat>
            <c:strRef>
              <c:f>'Govt Revenue'!$B$5:$B$32</c:f>
              <c:strCache>
                <c:ptCount val="28"/>
                <c:pt idx="0">
                  <c:v>1991-92</c:v>
                </c:pt>
                <c:pt idx="1">
                  <c:v>1992-93</c:v>
                </c:pt>
                <c:pt idx="2">
                  <c:v>1993-94</c:v>
                </c:pt>
                <c:pt idx="3">
                  <c:v>1994-95</c:v>
                </c:pt>
                <c:pt idx="4">
                  <c:v>1995-96</c:v>
                </c:pt>
                <c:pt idx="5">
                  <c:v>1996-97</c:v>
                </c:pt>
                <c:pt idx="6">
                  <c:v>1997-98</c:v>
                </c:pt>
                <c:pt idx="7">
                  <c:v>1998-99</c:v>
                </c:pt>
                <c:pt idx="8">
                  <c:v>1999-00</c:v>
                </c:pt>
                <c:pt idx="9">
                  <c:v>2000-01</c:v>
                </c:pt>
                <c:pt idx="10">
                  <c:v>2001-02</c:v>
                </c:pt>
                <c:pt idx="11">
                  <c:v>2002-03</c:v>
                </c:pt>
                <c:pt idx="12">
                  <c:v>2003-04</c:v>
                </c:pt>
                <c:pt idx="13">
                  <c:v>2004-05</c:v>
                </c:pt>
                <c:pt idx="14">
                  <c:v>2005-06</c:v>
                </c:pt>
                <c:pt idx="15">
                  <c:v>2006-07</c:v>
                </c:pt>
                <c:pt idx="16">
                  <c:v>2007-08</c:v>
                </c:pt>
                <c:pt idx="17">
                  <c:v>2008-09</c:v>
                </c:pt>
                <c:pt idx="18">
                  <c:v>2009-10</c:v>
                </c:pt>
                <c:pt idx="19">
                  <c:v>2010-11</c:v>
                </c:pt>
                <c:pt idx="20">
                  <c:v>2011-12</c:v>
                </c:pt>
                <c:pt idx="21">
                  <c:v>2012-13</c:v>
                </c:pt>
                <c:pt idx="22">
                  <c:v>2013-14</c:v>
                </c:pt>
                <c:pt idx="23">
                  <c:v>2014-15</c:v>
                </c:pt>
                <c:pt idx="24">
                  <c:v>2015-16</c:v>
                </c:pt>
                <c:pt idx="25">
                  <c:v>2016-17</c:v>
                </c:pt>
                <c:pt idx="26">
                  <c:v>2017/18</c:v>
                </c:pt>
                <c:pt idx="27">
                  <c:v>2018-19</c:v>
                </c:pt>
              </c:strCache>
            </c:strRef>
          </c:cat>
          <c:val>
            <c:numRef>
              <c:f>'Govt Revenue'!$C$5:$C$32</c:f>
              <c:numCache>
                <c:formatCode>#,##0</c:formatCode>
                <c:ptCount val="28"/>
                <c:pt idx="0">
                  <c:v>321.48127303180001</c:v>
                </c:pt>
                <c:pt idx="1">
                  <c:v>334.39699502489998</c:v>
                </c:pt>
                <c:pt idx="2">
                  <c:v>339.47351628659999</c:v>
                </c:pt>
                <c:pt idx="3">
                  <c:v>253.9768817035</c:v>
                </c:pt>
                <c:pt idx="4">
                  <c:v>209.64709833590001</c:v>
                </c:pt>
                <c:pt idx="5">
                  <c:v>205.5043179104</c:v>
                </c:pt>
                <c:pt idx="6">
                  <c:v>216.1905492537</c:v>
                </c:pt>
                <c:pt idx="7">
                  <c:v>225.67061504419999</c:v>
                </c:pt>
                <c:pt idx="8">
                  <c:v>224.3741974063</c:v>
                </c:pt>
                <c:pt idx="9">
                  <c:v>144.48067527169999</c:v>
                </c:pt>
                <c:pt idx="10">
                  <c:v>146.96743196829999</c:v>
                </c:pt>
                <c:pt idx="11">
                  <c:v>148.99265769230001</c:v>
                </c:pt>
                <c:pt idx="12">
                  <c:v>151.87723904879999</c:v>
                </c:pt>
                <c:pt idx="13">
                  <c:v>157.0283814181</c:v>
                </c:pt>
                <c:pt idx="14">
                  <c:v>153.5347985782</c:v>
                </c:pt>
                <c:pt idx="15">
                  <c:v>156.03076524740001</c:v>
                </c:pt>
                <c:pt idx="16">
                  <c:v>152.38448886410001</c:v>
                </c:pt>
                <c:pt idx="17">
                  <c:v>154.07196544280001</c:v>
                </c:pt>
                <c:pt idx="18">
                  <c:v>150.42471592300001</c:v>
                </c:pt>
                <c:pt idx="19">
                  <c:v>141.5400573183</c:v>
                </c:pt>
                <c:pt idx="20">
                  <c:v>133.437668</c:v>
                </c:pt>
                <c:pt idx="21">
                  <c:v>60.760759530800001</c:v>
                </c:pt>
                <c:pt idx="22">
                  <c:v>46.350364823200003</c:v>
                </c:pt>
                <c:pt idx="23">
                  <c:v>44.066317415699999</c:v>
                </c:pt>
                <c:pt idx="24">
                  <c:v>39.566255771000002</c:v>
                </c:pt>
                <c:pt idx="25">
                  <c:v>36.100950090700003</c:v>
                </c:pt>
                <c:pt idx="26">
                  <c:v>33.5483247803</c:v>
                </c:pt>
                <c:pt idx="27">
                  <c:v>17.184662159999998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88-4662-BEF1-5681B1436236}"/>
            </c:ext>
          </c:extLst>
        </c:ser>
        <c:ser>
          <c:idx val="2"/>
          <c:order val="1"/>
          <c:tx>
            <c:strRef>
              <c:f>'Govt Revenue'!$J$4</c:f>
              <c:strCache>
                <c:ptCount val="1"/>
                <c:pt idx="0">
                  <c:v>Sportsbetting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cat>
            <c:strRef>
              <c:f>'Govt Revenue'!$B$5:$B$32</c:f>
              <c:strCache>
                <c:ptCount val="28"/>
                <c:pt idx="0">
                  <c:v>1991-92</c:v>
                </c:pt>
                <c:pt idx="1">
                  <c:v>1992-93</c:v>
                </c:pt>
                <c:pt idx="2">
                  <c:v>1993-94</c:v>
                </c:pt>
                <c:pt idx="3">
                  <c:v>1994-95</c:v>
                </c:pt>
                <c:pt idx="4">
                  <c:v>1995-96</c:v>
                </c:pt>
                <c:pt idx="5">
                  <c:v>1996-97</c:v>
                </c:pt>
                <c:pt idx="6">
                  <c:v>1997-98</c:v>
                </c:pt>
                <c:pt idx="7">
                  <c:v>1998-99</c:v>
                </c:pt>
                <c:pt idx="8">
                  <c:v>1999-00</c:v>
                </c:pt>
                <c:pt idx="9">
                  <c:v>2000-01</c:v>
                </c:pt>
                <c:pt idx="10">
                  <c:v>2001-02</c:v>
                </c:pt>
                <c:pt idx="11">
                  <c:v>2002-03</c:v>
                </c:pt>
                <c:pt idx="12">
                  <c:v>2003-04</c:v>
                </c:pt>
                <c:pt idx="13">
                  <c:v>2004-05</c:v>
                </c:pt>
                <c:pt idx="14">
                  <c:v>2005-06</c:v>
                </c:pt>
                <c:pt idx="15">
                  <c:v>2006-07</c:v>
                </c:pt>
                <c:pt idx="16">
                  <c:v>2007-08</c:v>
                </c:pt>
                <c:pt idx="17">
                  <c:v>2008-09</c:v>
                </c:pt>
                <c:pt idx="18">
                  <c:v>2009-10</c:v>
                </c:pt>
                <c:pt idx="19">
                  <c:v>2010-11</c:v>
                </c:pt>
                <c:pt idx="20">
                  <c:v>2011-12</c:v>
                </c:pt>
                <c:pt idx="21">
                  <c:v>2012-13</c:v>
                </c:pt>
                <c:pt idx="22">
                  <c:v>2013-14</c:v>
                </c:pt>
                <c:pt idx="23">
                  <c:v>2014-15</c:v>
                </c:pt>
                <c:pt idx="24">
                  <c:v>2015-16</c:v>
                </c:pt>
                <c:pt idx="25">
                  <c:v>2016-17</c:v>
                </c:pt>
                <c:pt idx="26">
                  <c:v>2017/18</c:v>
                </c:pt>
                <c:pt idx="27">
                  <c:v>2018-19</c:v>
                </c:pt>
              </c:strCache>
            </c:strRef>
          </c:cat>
          <c:val>
            <c:numRef>
              <c:f>'Govt Revenue'!$J$5:$J$32</c:f>
              <c:numCache>
                <c:formatCode>#,##0</c:formatCode>
                <c:ptCount val="28"/>
                <c:pt idx="3">
                  <c:v>1.7996845426000001</c:v>
                </c:pt>
                <c:pt idx="4">
                  <c:v>1.4292708018</c:v>
                </c:pt>
                <c:pt idx="5">
                  <c:v>1.4305074627000001</c:v>
                </c:pt>
                <c:pt idx="6">
                  <c:v>2.0061164178999999</c:v>
                </c:pt>
                <c:pt idx="7">
                  <c:v>2.4502890855000001</c:v>
                </c:pt>
                <c:pt idx="8">
                  <c:v>2.8344149856</c:v>
                </c:pt>
                <c:pt idx="9">
                  <c:v>1.6882459239000001</c:v>
                </c:pt>
                <c:pt idx="10">
                  <c:v>2.8833989432</c:v>
                </c:pt>
                <c:pt idx="11">
                  <c:v>2.5965064103</c:v>
                </c:pt>
                <c:pt idx="12">
                  <c:v>3.1673817272</c:v>
                </c:pt>
                <c:pt idx="13">
                  <c:v>3.587594132</c:v>
                </c:pt>
                <c:pt idx="14">
                  <c:v>4.2490082938000002</c:v>
                </c:pt>
                <c:pt idx="15">
                  <c:v>4.8213486766000004</c:v>
                </c:pt>
                <c:pt idx="16">
                  <c:v>5.4839153674999999</c:v>
                </c:pt>
                <c:pt idx="17">
                  <c:v>6.0167419005999996</c:v>
                </c:pt>
                <c:pt idx="18">
                  <c:v>10.600742801199999</c:v>
                </c:pt>
                <c:pt idx="19">
                  <c:v>12.128234390999999</c:v>
                </c:pt>
                <c:pt idx="20">
                  <c:v>16.193072000000001</c:v>
                </c:pt>
                <c:pt idx="21">
                  <c:v>9.0521564026999997</c:v>
                </c:pt>
                <c:pt idx="22">
                  <c:v>10.225349382399999</c:v>
                </c:pt>
                <c:pt idx="23">
                  <c:v>12.2059222846</c:v>
                </c:pt>
                <c:pt idx="24">
                  <c:v>13.012457063699999</c:v>
                </c:pt>
                <c:pt idx="25">
                  <c:v>14.899264972799999</c:v>
                </c:pt>
                <c:pt idx="26">
                  <c:v>16.583813190499999</c:v>
                </c:pt>
                <c:pt idx="27">
                  <c:v>8.7159542385000002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88-4662-BEF1-5681B1436236}"/>
            </c:ext>
          </c:extLst>
        </c:ser>
        <c:ser>
          <c:idx val="3"/>
          <c:order val="2"/>
          <c:tx>
            <c:strRef>
              <c:f>'Govt Revenue'!$I$4</c:f>
              <c:strCache>
                <c:ptCount val="1"/>
                <c:pt idx="0">
                  <c:v>Total Gaming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strRef>
              <c:f>'Govt Revenue'!$B$5:$B$32</c:f>
              <c:strCache>
                <c:ptCount val="28"/>
                <c:pt idx="0">
                  <c:v>1991-92</c:v>
                </c:pt>
                <c:pt idx="1">
                  <c:v>1992-93</c:v>
                </c:pt>
                <c:pt idx="2">
                  <c:v>1993-94</c:v>
                </c:pt>
                <c:pt idx="3">
                  <c:v>1994-95</c:v>
                </c:pt>
                <c:pt idx="4">
                  <c:v>1995-96</c:v>
                </c:pt>
                <c:pt idx="5">
                  <c:v>1996-97</c:v>
                </c:pt>
                <c:pt idx="6">
                  <c:v>1997-98</c:v>
                </c:pt>
                <c:pt idx="7">
                  <c:v>1998-99</c:v>
                </c:pt>
                <c:pt idx="8">
                  <c:v>1999-00</c:v>
                </c:pt>
                <c:pt idx="9">
                  <c:v>2000-01</c:v>
                </c:pt>
                <c:pt idx="10">
                  <c:v>2001-02</c:v>
                </c:pt>
                <c:pt idx="11">
                  <c:v>2002-03</c:v>
                </c:pt>
                <c:pt idx="12">
                  <c:v>2003-04</c:v>
                </c:pt>
                <c:pt idx="13">
                  <c:v>2004-05</c:v>
                </c:pt>
                <c:pt idx="14">
                  <c:v>2005-06</c:v>
                </c:pt>
                <c:pt idx="15">
                  <c:v>2006-07</c:v>
                </c:pt>
                <c:pt idx="16">
                  <c:v>2007-08</c:v>
                </c:pt>
                <c:pt idx="17">
                  <c:v>2008-09</c:v>
                </c:pt>
                <c:pt idx="18">
                  <c:v>2009-10</c:v>
                </c:pt>
                <c:pt idx="19">
                  <c:v>2010-11</c:v>
                </c:pt>
                <c:pt idx="20">
                  <c:v>2011-12</c:v>
                </c:pt>
                <c:pt idx="21">
                  <c:v>2012-13</c:v>
                </c:pt>
                <c:pt idx="22">
                  <c:v>2013-14</c:v>
                </c:pt>
                <c:pt idx="23">
                  <c:v>2014-15</c:v>
                </c:pt>
                <c:pt idx="24">
                  <c:v>2015-16</c:v>
                </c:pt>
                <c:pt idx="25">
                  <c:v>2016-17</c:v>
                </c:pt>
                <c:pt idx="26">
                  <c:v>2017/18</c:v>
                </c:pt>
                <c:pt idx="27">
                  <c:v>2018-19</c:v>
                </c:pt>
              </c:strCache>
            </c:strRef>
          </c:cat>
          <c:val>
            <c:numRef>
              <c:f>'Govt Revenue'!$I$5:$I$32</c:f>
              <c:numCache>
                <c:formatCode>#,##0</c:formatCode>
                <c:ptCount val="28"/>
                <c:pt idx="0">
                  <c:v>595.16491122280001</c:v>
                </c:pt>
                <c:pt idx="1">
                  <c:v>748.14893200660003</c:v>
                </c:pt>
                <c:pt idx="2">
                  <c:v>1044.2305635179</c:v>
                </c:pt>
                <c:pt idx="3">
                  <c:v>1373.2096971609001</c:v>
                </c:pt>
                <c:pt idx="4">
                  <c:v>1603.6487443267999</c:v>
                </c:pt>
                <c:pt idx="5">
                  <c:v>1763.8361373134001</c:v>
                </c:pt>
                <c:pt idx="6">
                  <c:v>1989.4986895521999</c:v>
                </c:pt>
                <c:pt idx="7">
                  <c:v>2141.2345943953001</c:v>
                </c:pt>
                <c:pt idx="8">
                  <c:v>2272.0137838617002</c:v>
                </c:pt>
                <c:pt idx="9">
                  <c:v>1832.4894076087</c:v>
                </c:pt>
                <c:pt idx="10">
                  <c:v>1915.0381215324001</c:v>
                </c:pt>
                <c:pt idx="11">
                  <c:v>1787.6573615385</c:v>
                </c:pt>
                <c:pt idx="12">
                  <c:v>1736.0093654568</c:v>
                </c:pt>
                <c:pt idx="13">
                  <c:v>1748.9200574572001</c:v>
                </c:pt>
                <c:pt idx="14">
                  <c:v>1789.4056954975999</c:v>
                </c:pt>
                <c:pt idx="15">
                  <c:v>1790.9879159954</c:v>
                </c:pt>
                <c:pt idx="16">
                  <c:v>1834.8067772828999</c:v>
                </c:pt>
                <c:pt idx="17">
                  <c:v>1850.3126306695001</c:v>
                </c:pt>
                <c:pt idx="18">
                  <c:v>1776.681980892</c:v>
                </c:pt>
                <c:pt idx="19">
                  <c:v>1748.6391412487001</c:v>
                </c:pt>
                <c:pt idx="20">
                  <c:v>1801.95848</c:v>
                </c:pt>
                <c:pt idx="21">
                  <c:v>1667.1738787879001</c:v>
                </c:pt>
                <c:pt idx="22">
                  <c:v>1586.4623563199</c:v>
                </c:pt>
                <c:pt idx="23">
                  <c:v>1668.3994728463999</c:v>
                </c:pt>
                <c:pt idx="24">
                  <c:v>1718.2416980609</c:v>
                </c:pt>
                <c:pt idx="25">
                  <c:v>1642.9980318403</c:v>
                </c:pt>
                <c:pt idx="26">
                  <c:v>1681.3766548200001</c:v>
                </c:pt>
                <c:pt idx="27">
                  <c:v>1752.0987862648001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88-4662-BEF1-5681B1436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5000576"/>
        <c:axId val="215082880"/>
      </c:areaChart>
      <c:catAx>
        <c:axId val="2150005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15082880"/>
        <c:crosses val="autoZero"/>
        <c:auto val="1"/>
        <c:lblAlgn val="ctr"/>
        <c:lblOffset val="100"/>
        <c:noMultiLvlLbl val="0"/>
      </c:catAx>
      <c:valAx>
        <c:axId val="21508288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Real Government Revenue from Gambling ($million)</a:t>
                </a:r>
              </a:p>
            </c:rich>
          </c:tx>
          <c:layout>
            <c:manualLayout>
              <c:xMode val="edge"/>
              <c:yMode val="edge"/>
              <c:x val="5.3828332716099228E-4"/>
              <c:y val="0.23167397553199448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21500057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155086028823772"/>
          <c:y val="9.6749023138170132E-2"/>
          <c:w val="0.19884067048022847"/>
          <c:h val="0.13419607710631684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775465458498796E-2"/>
          <c:y val="1.5574248940836541E-2"/>
          <c:w val="0.87740389470380331"/>
          <c:h val="0.85869021390229272"/>
        </c:manualLayout>
      </c:layout>
      <c:areaChart>
        <c:grouping val="stacked"/>
        <c:varyColors val="0"/>
        <c:ser>
          <c:idx val="0"/>
          <c:order val="0"/>
          <c:tx>
            <c:strRef>
              <c:f>'Govt Revenue'!$C$4</c:f>
              <c:strCache>
                <c:ptCount val="1"/>
                <c:pt idx="0">
                  <c:v>Racing</c:v>
                </c:pt>
              </c:strCache>
            </c:strRef>
          </c:tx>
          <c:dLbls>
            <c:delete val="1"/>
          </c:dLbls>
          <c:cat>
            <c:strRef>
              <c:f>'Govt Revenue'!$B$5:$B$32</c:f>
              <c:strCache>
                <c:ptCount val="28"/>
                <c:pt idx="0">
                  <c:v>1991-92</c:v>
                </c:pt>
                <c:pt idx="1">
                  <c:v>1992-93</c:v>
                </c:pt>
                <c:pt idx="2">
                  <c:v>1993-94</c:v>
                </c:pt>
                <c:pt idx="3">
                  <c:v>1994-95</c:v>
                </c:pt>
                <c:pt idx="4">
                  <c:v>1995-96</c:v>
                </c:pt>
                <c:pt idx="5">
                  <c:v>1996-97</c:v>
                </c:pt>
                <c:pt idx="6">
                  <c:v>1997-98</c:v>
                </c:pt>
                <c:pt idx="7">
                  <c:v>1998-99</c:v>
                </c:pt>
                <c:pt idx="8">
                  <c:v>1999-00</c:v>
                </c:pt>
                <c:pt idx="9">
                  <c:v>2000-01</c:v>
                </c:pt>
                <c:pt idx="10">
                  <c:v>2001-02</c:v>
                </c:pt>
                <c:pt idx="11">
                  <c:v>2002-03</c:v>
                </c:pt>
                <c:pt idx="12">
                  <c:v>2003-04</c:v>
                </c:pt>
                <c:pt idx="13">
                  <c:v>2004-05</c:v>
                </c:pt>
                <c:pt idx="14">
                  <c:v>2005-06</c:v>
                </c:pt>
                <c:pt idx="15">
                  <c:v>2006-07</c:v>
                </c:pt>
                <c:pt idx="16">
                  <c:v>2007-08</c:v>
                </c:pt>
                <c:pt idx="17">
                  <c:v>2008-09</c:v>
                </c:pt>
                <c:pt idx="18">
                  <c:v>2009-10</c:v>
                </c:pt>
                <c:pt idx="19">
                  <c:v>2010-11</c:v>
                </c:pt>
                <c:pt idx="20">
                  <c:v>2011-12</c:v>
                </c:pt>
                <c:pt idx="21">
                  <c:v>2012-13</c:v>
                </c:pt>
                <c:pt idx="22">
                  <c:v>2013-14</c:v>
                </c:pt>
                <c:pt idx="23">
                  <c:v>2014-15</c:v>
                </c:pt>
                <c:pt idx="24">
                  <c:v>2015-16</c:v>
                </c:pt>
                <c:pt idx="25">
                  <c:v>2016-17</c:v>
                </c:pt>
                <c:pt idx="26">
                  <c:v>2017/18</c:v>
                </c:pt>
                <c:pt idx="27">
                  <c:v>2018-19</c:v>
                </c:pt>
              </c:strCache>
            </c:strRef>
          </c:cat>
          <c:val>
            <c:numRef>
              <c:f>'Govt Revenue'!$C$5:$C$32</c:f>
              <c:numCache>
                <c:formatCode>#,##0</c:formatCode>
                <c:ptCount val="28"/>
                <c:pt idx="0">
                  <c:v>321.48127303180001</c:v>
                </c:pt>
                <c:pt idx="1">
                  <c:v>334.39699502489998</c:v>
                </c:pt>
                <c:pt idx="2">
                  <c:v>339.47351628659999</c:v>
                </c:pt>
                <c:pt idx="3">
                  <c:v>253.9768817035</c:v>
                </c:pt>
                <c:pt idx="4">
                  <c:v>209.64709833590001</c:v>
                </c:pt>
                <c:pt idx="5">
                  <c:v>205.5043179104</c:v>
                </c:pt>
                <c:pt idx="6">
                  <c:v>216.1905492537</c:v>
                </c:pt>
                <c:pt idx="7">
                  <c:v>225.67061504419999</c:v>
                </c:pt>
                <c:pt idx="8">
                  <c:v>224.3741974063</c:v>
                </c:pt>
                <c:pt idx="9">
                  <c:v>144.48067527169999</c:v>
                </c:pt>
                <c:pt idx="10">
                  <c:v>146.96743196829999</c:v>
                </c:pt>
                <c:pt idx="11">
                  <c:v>148.99265769230001</c:v>
                </c:pt>
                <c:pt idx="12">
                  <c:v>151.87723904879999</c:v>
                </c:pt>
                <c:pt idx="13">
                  <c:v>157.0283814181</c:v>
                </c:pt>
                <c:pt idx="14">
                  <c:v>153.5347985782</c:v>
                </c:pt>
                <c:pt idx="15">
                  <c:v>156.03076524740001</c:v>
                </c:pt>
                <c:pt idx="16">
                  <c:v>152.38448886410001</c:v>
                </c:pt>
                <c:pt idx="17">
                  <c:v>154.07196544280001</c:v>
                </c:pt>
                <c:pt idx="18">
                  <c:v>150.42471592300001</c:v>
                </c:pt>
                <c:pt idx="19">
                  <c:v>141.5400573183</c:v>
                </c:pt>
                <c:pt idx="20">
                  <c:v>133.437668</c:v>
                </c:pt>
                <c:pt idx="21">
                  <c:v>60.760759530800001</c:v>
                </c:pt>
                <c:pt idx="22">
                  <c:v>46.350364823200003</c:v>
                </c:pt>
                <c:pt idx="23">
                  <c:v>44.066317415699999</c:v>
                </c:pt>
                <c:pt idx="24">
                  <c:v>39.566255771000002</c:v>
                </c:pt>
                <c:pt idx="25">
                  <c:v>36.100950090700003</c:v>
                </c:pt>
                <c:pt idx="26">
                  <c:v>33.5483247803</c:v>
                </c:pt>
                <c:pt idx="27">
                  <c:v>17.184662159999998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B1-4398-A3AE-98EDA634A042}"/>
            </c:ext>
          </c:extLst>
        </c:ser>
        <c:ser>
          <c:idx val="1"/>
          <c:order val="1"/>
          <c:tx>
            <c:strRef>
              <c:f>'Govt Revenue'!$D$4</c:f>
              <c:strCache>
                <c:ptCount val="1"/>
                <c:pt idx="0">
                  <c:v>Casino Gaming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Lbls>
            <c:delete val="1"/>
          </c:dLbls>
          <c:cat>
            <c:strRef>
              <c:f>'Govt Revenue'!$B$5:$B$32</c:f>
              <c:strCache>
                <c:ptCount val="28"/>
                <c:pt idx="0">
                  <c:v>1991-92</c:v>
                </c:pt>
                <c:pt idx="1">
                  <c:v>1992-93</c:v>
                </c:pt>
                <c:pt idx="2">
                  <c:v>1993-94</c:v>
                </c:pt>
                <c:pt idx="3">
                  <c:v>1994-95</c:v>
                </c:pt>
                <c:pt idx="4">
                  <c:v>1995-96</c:v>
                </c:pt>
                <c:pt idx="5">
                  <c:v>1996-97</c:v>
                </c:pt>
                <c:pt idx="6">
                  <c:v>1997-98</c:v>
                </c:pt>
                <c:pt idx="7">
                  <c:v>1998-99</c:v>
                </c:pt>
                <c:pt idx="8">
                  <c:v>1999-00</c:v>
                </c:pt>
                <c:pt idx="9">
                  <c:v>2000-01</c:v>
                </c:pt>
                <c:pt idx="10">
                  <c:v>2001-02</c:v>
                </c:pt>
                <c:pt idx="11">
                  <c:v>2002-03</c:v>
                </c:pt>
                <c:pt idx="12">
                  <c:v>2003-04</c:v>
                </c:pt>
                <c:pt idx="13">
                  <c:v>2004-05</c:v>
                </c:pt>
                <c:pt idx="14">
                  <c:v>2005-06</c:v>
                </c:pt>
                <c:pt idx="15">
                  <c:v>2006-07</c:v>
                </c:pt>
                <c:pt idx="16">
                  <c:v>2007-08</c:v>
                </c:pt>
                <c:pt idx="17">
                  <c:v>2008-09</c:v>
                </c:pt>
                <c:pt idx="18">
                  <c:v>2009-10</c:v>
                </c:pt>
                <c:pt idx="19">
                  <c:v>2010-11</c:v>
                </c:pt>
                <c:pt idx="20">
                  <c:v>2011-12</c:v>
                </c:pt>
                <c:pt idx="21">
                  <c:v>2012-13</c:v>
                </c:pt>
                <c:pt idx="22">
                  <c:v>2013-14</c:v>
                </c:pt>
                <c:pt idx="23">
                  <c:v>2014-15</c:v>
                </c:pt>
                <c:pt idx="24">
                  <c:v>2015-16</c:v>
                </c:pt>
                <c:pt idx="25">
                  <c:v>2016-17</c:v>
                </c:pt>
                <c:pt idx="26">
                  <c:v>2017/18</c:v>
                </c:pt>
                <c:pt idx="27">
                  <c:v>2018-19</c:v>
                </c:pt>
              </c:strCache>
            </c:strRef>
          </c:cat>
          <c:val>
            <c:numRef>
              <c:f>'Govt Revenue'!$D$5:$D$32</c:f>
              <c:numCache>
                <c:formatCode>#,##0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121.9574227129</c:v>
                </c:pt>
                <c:pt idx="4">
                  <c:v>190.5694402421</c:v>
                </c:pt>
                <c:pt idx="5">
                  <c:v>218.26137910450001</c:v>
                </c:pt>
                <c:pt idx="6">
                  <c:v>297.31394626870002</c:v>
                </c:pt>
                <c:pt idx="7">
                  <c:v>261.53975073750001</c:v>
                </c:pt>
                <c:pt idx="8">
                  <c:v>255.02172046109999</c:v>
                </c:pt>
                <c:pt idx="9">
                  <c:v>164.11176630430001</c:v>
                </c:pt>
                <c:pt idx="10">
                  <c:v>150.32260501979999</c:v>
                </c:pt>
                <c:pt idx="11">
                  <c:v>144.8119166667</c:v>
                </c:pt>
                <c:pt idx="12">
                  <c:v>141.07129787229999</c:v>
                </c:pt>
                <c:pt idx="13">
                  <c:v>149.43054889979999</c:v>
                </c:pt>
                <c:pt idx="14">
                  <c:v>153.69161848339999</c:v>
                </c:pt>
                <c:pt idx="15">
                  <c:v>154.99480552360001</c:v>
                </c:pt>
                <c:pt idx="16">
                  <c:v>154.1366481069</c:v>
                </c:pt>
                <c:pt idx="17">
                  <c:v>168.025187905</c:v>
                </c:pt>
                <c:pt idx="18">
                  <c:v>179.88322362869999</c:v>
                </c:pt>
                <c:pt idx="19">
                  <c:v>193.46665199590001</c:v>
                </c:pt>
                <c:pt idx="20">
                  <c:v>222.83958200000001</c:v>
                </c:pt>
                <c:pt idx="21">
                  <c:v>224.4970478983</c:v>
                </c:pt>
                <c:pt idx="22">
                  <c:v>225.676108</c:v>
                </c:pt>
                <c:pt idx="23">
                  <c:v>219.482247191</c:v>
                </c:pt>
                <c:pt idx="24">
                  <c:v>230.3492520776</c:v>
                </c:pt>
                <c:pt idx="25">
                  <c:v>215.03317586759999</c:v>
                </c:pt>
                <c:pt idx="26">
                  <c:v>220.34523400430001</c:v>
                </c:pt>
                <c:pt idx="27">
                  <c:v>215.1565654492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B1-4398-A3AE-98EDA634A042}"/>
            </c:ext>
          </c:extLst>
        </c:ser>
        <c:ser>
          <c:idx val="2"/>
          <c:order val="2"/>
          <c:tx>
            <c:strRef>
              <c:f>'Govt Revenue'!$E$4</c:f>
              <c:strCache>
                <c:ptCount val="1"/>
                <c:pt idx="0">
                  <c:v>Gaming Machines &amp; Keno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dLbls>
            <c:delete val="1"/>
          </c:dLbls>
          <c:cat>
            <c:strRef>
              <c:f>'Govt Revenue'!$B$5:$B$32</c:f>
              <c:strCache>
                <c:ptCount val="28"/>
                <c:pt idx="0">
                  <c:v>1991-92</c:v>
                </c:pt>
                <c:pt idx="1">
                  <c:v>1992-93</c:v>
                </c:pt>
                <c:pt idx="2">
                  <c:v>1993-94</c:v>
                </c:pt>
                <c:pt idx="3">
                  <c:v>1994-95</c:v>
                </c:pt>
                <c:pt idx="4">
                  <c:v>1995-96</c:v>
                </c:pt>
                <c:pt idx="5">
                  <c:v>1996-97</c:v>
                </c:pt>
                <c:pt idx="6">
                  <c:v>1997-98</c:v>
                </c:pt>
                <c:pt idx="7">
                  <c:v>1998-99</c:v>
                </c:pt>
                <c:pt idx="8">
                  <c:v>1999-00</c:v>
                </c:pt>
                <c:pt idx="9">
                  <c:v>2000-01</c:v>
                </c:pt>
                <c:pt idx="10">
                  <c:v>2001-02</c:v>
                </c:pt>
                <c:pt idx="11">
                  <c:v>2002-03</c:v>
                </c:pt>
                <c:pt idx="12">
                  <c:v>2003-04</c:v>
                </c:pt>
                <c:pt idx="13">
                  <c:v>2004-05</c:v>
                </c:pt>
                <c:pt idx="14">
                  <c:v>2005-06</c:v>
                </c:pt>
                <c:pt idx="15">
                  <c:v>2006-07</c:v>
                </c:pt>
                <c:pt idx="16">
                  <c:v>2007-08</c:v>
                </c:pt>
                <c:pt idx="17">
                  <c:v>2008-09</c:v>
                </c:pt>
                <c:pt idx="18">
                  <c:v>2009-10</c:v>
                </c:pt>
                <c:pt idx="19">
                  <c:v>2010-11</c:v>
                </c:pt>
                <c:pt idx="20">
                  <c:v>2011-12</c:v>
                </c:pt>
                <c:pt idx="21">
                  <c:v>2012-13</c:v>
                </c:pt>
                <c:pt idx="22">
                  <c:v>2013-14</c:v>
                </c:pt>
                <c:pt idx="23">
                  <c:v>2014-15</c:v>
                </c:pt>
                <c:pt idx="24">
                  <c:v>2015-16</c:v>
                </c:pt>
                <c:pt idx="25">
                  <c:v>2016-17</c:v>
                </c:pt>
                <c:pt idx="26">
                  <c:v>2017/18</c:v>
                </c:pt>
                <c:pt idx="27">
                  <c:v>2018-19</c:v>
                </c:pt>
              </c:strCache>
            </c:strRef>
          </c:cat>
          <c:val>
            <c:numRef>
              <c:f>'Govt Revenue'!$E$5:$E$32</c:f>
              <c:numCache>
                <c:formatCode>#,##0</c:formatCode>
                <c:ptCount val="28"/>
                <c:pt idx="0">
                  <c:v>20.153494137399999</c:v>
                </c:pt>
                <c:pt idx="1">
                  <c:v>186.4152703151</c:v>
                </c:pt>
                <c:pt idx="2">
                  <c:v>489.0876058632</c:v>
                </c:pt>
                <c:pt idx="3">
                  <c:v>704.77626340689994</c:v>
                </c:pt>
                <c:pt idx="4">
                  <c:v>886.986816944</c:v>
                </c:pt>
                <c:pt idx="5">
                  <c:v>1071.1946417910001</c:v>
                </c:pt>
                <c:pt idx="6">
                  <c:v>1203.5438298506999</c:v>
                </c:pt>
                <c:pt idx="7">
                  <c:v>1384.6657669617</c:v>
                </c:pt>
                <c:pt idx="8">
                  <c:v>1537.8065893372</c:v>
                </c:pt>
                <c:pt idx="9">
                  <c:v>1244.8527038043001</c:v>
                </c:pt>
                <c:pt idx="10">
                  <c:v>1363.5115799206999</c:v>
                </c:pt>
                <c:pt idx="11">
                  <c:v>1210.7458192308</c:v>
                </c:pt>
                <c:pt idx="12">
                  <c:v>1158.8732866083001</c:v>
                </c:pt>
                <c:pt idx="13">
                  <c:v>1175.1170158924001</c:v>
                </c:pt>
                <c:pt idx="14">
                  <c:v>1231.7446492890999</c:v>
                </c:pt>
                <c:pt idx="15">
                  <c:v>1225.1306962025001</c:v>
                </c:pt>
                <c:pt idx="16">
                  <c:v>1261.530513363</c:v>
                </c:pt>
                <c:pt idx="17">
                  <c:v>1258.2568488121001</c:v>
                </c:pt>
                <c:pt idx="18">
                  <c:v>1185.9376666533001</c:v>
                </c:pt>
                <c:pt idx="19">
                  <c:v>1170.3448382805</c:v>
                </c:pt>
                <c:pt idx="20">
                  <c:v>1156.548407</c:v>
                </c:pt>
                <c:pt idx="21">
                  <c:v>989.03285337240004</c:v>
                </c:pt>
                <c:pt idx="22">
                  <c:v>949.92017908000003</c:v>
                </c:pt>
                <c:pt idx="23">
                  <c:v>1031.6413464418999</c:v>
                </c:pt>
                <c:pt idx="24">
                  <c:v>1041.7930526315999</c:v>
                </c:pt>
                <c:pt idx="25">
                  <c:v>1017.4962330805999</c:v>
                </c:pt>
                <c:pt idx="26">
                  <c:v>1045.2960244262999</c:v>
                </c:pt>
                <c:pt idx="27">
                  <c:v>1028.6432038355999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B1-4398-A3AE-98EDA634A042}"/>
            </c:ext>
          </c:extLst>
        </c:ser>
        <c:ser>
          <c:idx val="4"/>
          <c:order val="3"/>
          <c:tx>
            <c:strRef>
              <c:f>'Govt Revenue'!$G$4</c:f>
              <c:strCache>
                <c:ptCount val="1"/>
                <c:pt idx="0">
                  <c:v>Lotteries &amp; Pools Lotto</c:v>
                </c:pt>
              </c:strCache>
            </c:strRef>
          </c:tx>
          <c:spPr>
            <a:solidFill>
              <a:schemeClr val="tx1"/>
            </a:solidFill>
          </c:spPr>
          <c:dLbls>
            <c:delete val="1"/>
          </c:dLbls>
          <c:cat>
            <c:strRef>
              <c:f>'Govt Revenue'!$B$5:$B$32</c:f>
              <c:strCache>
                <c:ptCount val="28"/>
                <c:pt idx="0">
                  <c:v>1991-92</c:v>
                </c:pt>
                <c:pt idx="1">
                  <c:v>1992-93</c:v>
                </c:pt>
                <c:pt idx="2">
                  <c:v>1993-94</c:v>
                </c:pt>
                <c:pt idx="3">
                  <c:v>1994-95</c:v>
                </c:pt>
                <c:pt idx="4">
                  <c:v>1995-96</c:v>
                </c:pt>
                <c:pt idx="5">
                  <c:v>1996-97</c:v>
                </c:pt>
                <c:pt idx="6">
                  <c:v>1997-98</c:v>
                </c:pt>
                <c:pt idx="7">
                  <c:v>1998-99</c:v>
                </c:pt>
                <c:pt idx="8">
                  <c:v>1999-00</c:v>
                </c:pt>
                <c:pt idx="9">
                  <c:v>2000-01</c:v>
                </c:pt>
                <c:pt idx="10">
                  <c:v>2001-02</c:v>
                </c:pt>
                <c:pt idx="11">
                  <c:v>2002-03</c:v>
                </c:pt>
                <c:pt idx="12">
                  <c:v>2003-04</c:v>
                </c:pt>
                <c:pt idx="13">
                  <c:v>2004-05</c:v>
                </c:pt>
                <c:pt idx="14">
                  <c:v>2005-06</c:v>
                </c:pt>
                <c:pt idx="15">
                  <c:v>2006-07</c:v>
                </c:pt>
                <c:pt idx="16">
                  <c:v>2007-08</c:v>
                </c:pt>
                <c:pt idx="17">
                  <c:v>2008-09</c:v>
                </c:pt>
                <c:pt idx="18">
                  <c:v>2009-10</c:v>
                </c:pt>
                <c:pt idx="19">
                  <c:v>2010-11</c:v>
                </c:pt>
                <c:pt idx="20">
                  <c:v>2011-12</c:v>
                </c:pt>
                <c:pt idx="21">
                  <c:v>2012-13</c:v>
                </c:pt>
                <c:pt idx="22">
                  <c:v>2013-14</c:v>
                </c:pt>
                <c:pt idx="23">
                  <c:v>2014-15</c:v>
                </c:pt>
                <c:pt idx="24">
                  <c:v>2015-16</c:v>
                </c:pt>
                <c:pt idx="25">
                  <c:v>2016-17</c:v>
                </c:pt>
                <c:pt idx="26">
                  <c:v>2017/18</c:v>
                </c:pt>
                <c:pt idx="27">
                  <c:v>2018-19</c:v>
                </c:pt>
              </c:strCache>
            </c:strRef>
          </c:cat>
          <c:val>
            <c:numRef>
              <c:f>'Govt Revenue'!$G$5:$G$32</c:f>
              <c:numCache>
                <c:formatCode>#,##0</c:formatCode>
                <c:ptCount val="28"/>
                <c:pt idx="0">
                  <c:v>555.96730653270004</c:v>
                </c:pt>
                <c:pt idx="1">
                  <c:v>529.99072636819994</c:v>
                </c:pt>
                <c:pt idx="2">
                  <c:v>539.52017752439997</c:v>
                </c:pt>
                <c:pt idx="3">
                  <c:v>533.82422870660002</c:v>
                </c:pt>
                <c:pt idx="4">
                  <c:v>514.22677760969998</c:v>
                </c:pt>
                <c:pt idx="5">
                  <c:v>467.32805522389998</c:v>
                </c:pt>
                <c:pt idx="6">
                  <c:v>486.83915522389998</c:v>
                </c:pt>
                <c:pt idx="7">
                  <c:v>494.46699115040002</c:v>
                </c:pt>
                <c:pt idx="8">
                  <c:v>478.57387175790001</c:v>
                </c:pt>
                <c:pt idx="9">
                  <c:v>422.92033152170001</c:v>
                </c:pt>
                <c:pt idx="10">
                  <c:v>400.65981373839998</c:v>
                </c:pt>
                <c:pt idx="11">
                  <c:v>431.5057205128</c:v>
                </c:pt>
                <c:pt idx="12">
                  <c:v>435.50641927409998</c:v>
                </c:pt>
                <c:pt idx="13">
                  <c:v>423.79362347189999</c:v>
                </c:pt>
                <c:pt idx="14">
                  <c:v>402.43097037910002</c:v>
                </c:pt>
                <c:pt idx="15">
                  <c:v>409.30650517840002</c:v>
                </c:pt>
                <c:pt idx="16">
                  <c:v>417.48148106899998</c:v>
                </c:pt>
                <c:pt idx="17">
                  <c:v>422.43491900650002</c:v>
                </c:pt>
                <c:pt idx="18">
                  <c:v>409.43604419650001</c:v>
                </c:pt>
                <c:pt idx="19">
                  <c:v>384.82765097240002</c:v>
                </c:pt>
                <c:pt idx="20">
                  <c:v>422.570491</c:v>
                </c:pt>
                <c:pt idx="21">
                  <c:v>453.64397751709998</c:v>
                </c:pt>
                <c:pt idx="22">
                  <c:v>410.86606923990001</c:v>
                </c:pt>
                <c:pt idx="23">
                  <c:v>417.27587921349999</c:v>
                </c:pt>
                <c:pt idx="24">
                  <c:v>446.09939335180002</c:v>
                </c:pt>
                <c:pt idx="25">
                  <c:v>410.46862289209997</c:v>
                </c:pt>
                <c:pt idx="26">
                  <c:v>415.73539638940002</c:v>
                </c:pt>
                <c:pt idx="27">
                  <c:v>508.29901697999998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B1-4398-A3AE-98EDA634A042}"/>
            </c:ext>
          </c:extLst>
        </c:ser>
        <c:ser>
          <c:idx val="5"/>
          <c:order val="4"/>
          <c:tx>
            <c:strRef>
              <c:f>'Govt Revenue'!$H$4</c:f>
              <c:strCache>
                <c:ptCount val="1"/>
                <c:pt idx="0">
                  <c:v>Minor Gaming</c:v>
                </c:pt>
              </c:strCache>
            </c:strRef>
          </c:tx>
          <c:dLbls>
            <c:delete val="1"/>
          </c:dLbls>
          <c:cat>
            <c:strRef>
              <c:f>'Govt Revenue'!$B$5:$B$32</c:f>
              <c:strCache>
                <c:ptCount val="28"/>
                <c:pt idx="0">
                  <c:v>1991-92</c:v>
                </c:pt>
                <c:pt idx="1">
                  <c:v>1992-93</c:v>
                </c:pt>
                <c:pt idx="2">
                  <c:v>1993-94</c:v>
                </c:pt>
                <c:pt idx="3">
                  <c:v>1994-95</c:v>
                </c:pt>
                <c:pt idx="4">
                  <c:v>1995-96</c:v>
                </c:pt>
                <c:pt idx="5">
                  <c:v>1996-97</c:v>
                </c:pt>
                <c:pt idx="6">
                  <c:v>1997-98</c:v>
                </c:pt>
                <c:pt idx="7">
                  <c:v>1998-99</c:v>
                </c:pt>
                <c:pt idx="8">
                  <c:v>1999-00</c:v>
                </c:pt>
                <c:pt idx="9">
                  <c:v>2000-01</c:v>
                </c:pt>
                <c:pt idx="10">
                  <c:v>2001-02</c:v>
                </c:pt>
                <c:pt idx="11">
                  <c:v>2002-03</c:v>
                </c:pt>
                <c:pt idx="12">
                  <c:v>2003-04</c:v>
                </c:pt>
                <c:pt idx="13">
                  <c:v>2004-05</c:v>
                </c:pt>
                <c:pt idx="14">
                  <c:v>2005-06</c:v>
                </c:pt>
                <c:pt idx="15">
                  <c:v>2006-07</c:v>
                </c:pt>
                <c:pt idx="16">
                  <c:v>2007-08</c:v>
                </c:pt>
                <c:pt idx="17">
                  <c:v>2008-09</c:v>
                </c:pt>
                <c:pt idx="18">
                  <c:v>2009-10</c:v>
                </c:pt>
                <c:pt idx="19">
                  <c:v>2010-11</c:v>
                </c:pt>
                <c:pt idx="20">
                  <c:v>2011-12</c:v>
                </c:pt>
                <c:pt idx="21">
                  <c:v>2012-13</c:v>
                </c:pt>
                <c:pt idx="22">
                  <c:v>2013-14</c:v>
                </c:pt>
                <c:pt idx="23">
                  <c:v>2014-15</c:v>
                </c:pt>
                <c:pt idx="24">
                  <c:v>2015-16</c:v>
                </c:pt>
                <c:pt idx="25">
                  <c:v>2016-17</c:v>
                </c:pt>
                <c:pt idx="26">
                  <c:v>2017/18</c:v>
                </c:pt>
                <c:pt idx="27">
                  <c:v>2018-19</c:v>
                </c:pt>
              </c:strCache>
            </c:strRef>
          </c:cat>
          <c:val>
            <c:numRef>
              <c:f>'Govt Revenue'!$H$5:$H$30</c:f>
              <c:numCache>
                <c:formatCode>#,##0</c:formatCode>
                <c:ptCount val="26"/>
                <c:pt idx="0">
                  <c:v>19.044110552799999</c:v>
                </c:pt>
                <c:pt idx="1">
                  <c:v>18.0909154229</c:v>
                </c:pt>
                <c:pt idx="2">
                  <c:v>15.622780130300001</c:v>
                </c:pt>
                <c:pt idx="3">
                  <c:v>12.6517823344</c:v>
                </c:pt>
                <c:pt idx="4">
                  <c:v>11.865709531</c:v>
                </c:pt>
                <c:pt idx="5">
                  <c:v>7.0520611940000002</c:v>
                </c:pt>
                <c:pt idx="6">
                  <c:v>1.8017582089999999</c:v>
                </c:pt>
                <c:pt idx="7">
                  <c:v>0.56208554570000002</c:v>
                </c:pt>
                <c:pt idx="8">
                  <c:v>0.61160230550000005</c:v>
                </c:pt>
                <c:pt idx="9">
                  <c:v>0.60460597829999996</c:v>
                </c:pt>
                <c:pt idx="10">
                  <c:v>0.5441228534</c:v>
                </c:pt>
                <c:pt idx="11">
                  <c:v>0.59390512819999997</c:v>
                </c:pt>
                <c:pt idx="12">
                  <c:v>0.55836170210000002</c:v>
                </c:pt>
                <c:pt idx="13">
                  <c:v>0.57886919319999997</c:v>
                </c:pt>
                <c:pt idx="14">
                  <c:v>1.5384573459999999</c:v>
                </c:pt>
                <c:pt idx="15">
                  <c:v>1.5559090909</c:v>
                </c:pt>
                <c:pt idx="16">
                  <c:v>1.6581347439</c:v>
                </c:pt>
                <c:pt idx="17">
                  <c:v>1.5956749459999999</c:v>
                </c:pt>
                <c:pt idx="18">
                  <c:v>1.4250464135000001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B1-4398-A3AE-98EDA634A042}"/>
            </c:ext>
          </c:extLst>
        </c:ser>
        <c:ser>
          <c:idx val="7"/>
          <c:order val="5"/>
          <c:tx>
            <c:strRef>
              <c:f>'Govt Revenue'!$J$4</c:f>
              <c:strCache>
                <c:ptCount val="1"/>
                <c:pt idx="0">
                  <c:v>Sportsbetting</c:v>
                </c:pt>
              </c:strCache>
            </c:strRef>
          </c:tx>
          <c:dLbls>
            <c:delete val="1"/>
          </c:dLbls>
          <c:cat>
            <c:strRef>
              <c:f>'Govt Revenue'!$B$5:$B$32</c:f>
              <c:strCache>
                <c:ptCount val="28"/>
                <c:pt idx="0">
                  <c:v>1991-92</c:v>
                </c:pt>
                <c:pt idx="1">
                  <c:v>1992-93</c:v>
                </c:pt>
                <c:pt idx="2">
                  <c:v>1993-94</c:v>
                </c:pt>
                <c:pt idx="3">
                  <c:v>1994-95</c:v>
                </c:pt>
                <c:pt idx="4">
                  <c:v>1995-96</c:v>
                </c:pt>
                <c:pt idx="5">
                  <c:v>1996-97</c:v>
                </c:pt>
                <c:pt idx="6">
                  <c:v>1997-98</c:v>
                </c:pt>
                <c:pt idx="7">
                  <c:v>1998-99</c:v>
                </c:pt>
                <c:pt idx="8">
                  <c:v>1999-00</c:v>
                </c:pt>
                <c:pt idx="9">
                  <c:v>2000-01</c:v>
                </c:pt>
                <c:pt idx="10">
                  <c:v>2001-02</c:v>
                </c:pt>
                <c:pt idx="11">
                  <c:v>2002-03</c:v>
                </c:pt>
                <c:pt idx="12">
                  <c:v>2003-04</c:v>
                </c:pt>
                <c:pt idx="13">
                  <c:v>2004-05</c:v>
                </c:pt>
                <c:pt idx="14">
                  <c:v>2005-06</c:v>
                </c:pt>
                <c:pt idx="15">
                  <c:v>2006-07</c:v>
                </c:pt>
                <c:pt idx="16">
                  <c:v>2007-08</c:v>
                </c:pt>
                <c:pt idx="17">
                  <c:v>2008-09</c:v>
                </c:pt>
                <c:pt idx="18">
                  <c:v>2009-10</c:v>
                </c:pt>
                <c:pt idx="19">
                  <c:v>2010-11</c:v>
                </c:pt>
                <c:pt idx="20">
                  <c:v>2011-12</c:v>
                </c:pt>
                <c:pt idx="21">
                  <c:v>2012-13</c:v>
                </c:pt>
                <c:pt idx="22">
                  <c:v>2013-14</c:v>
                </c:pt>
                <c:pt idx="23">
                  <c:v>2014-15</c:v>
                </c:pt>
                <c:pt idx="24">
                  <c:v>2015-16</c:v>
                </c:pt>
                <c:pt idx="25">
                  <c:v>2016-17</c:v>
                </c:pt>
                <c:pt idx="26">
                  <c:v>2017/18</c:v>
                </c:pt>
                <c:pt idx="27">
                  <c:v>2018-19</c:v>
                </c:pt>
              </c:strCache>
            </c:strRef>
          </c:cat>
          <c:val>
            <c:numRef>
              <c:f>'Govt Revenue'!$J$5:$J$32</c:f>
              <c:numCache>
                <c:formatCode>#,##0</c:formatCode>
                <c:ptCount val="28"/>
                <c:pt idx="3">
                  <c:v>1.7996845426000001</c:v>
                </c:pt>
                <c:pt idx="4">
                  <c:v>1.4292708018</c:v>
                </c:pt>
                <c:pt idx="5">
                  <c:v>1.4305074627000001</c:v>
                </c:pt>
                <c:pt idx="6">
                  <c:v>2.0061164178999999</c:v>
                </c:pt>
                <c:pt idx="7">
                  <c:v>2.4502890855000001</c:v>
                </c:pt>
                <c:pt idx="8">
                  <c:v>2.8344149856</c:v>
                </c:pt>
                <c:pt idx="9">
                  <c:v>1.6882459239000001</c:v>
                </c:pt>
                <c:pt idx="10">
                  <c:v>2.8833989432</c:v>
                </c:pt>
                <c:pt idx="11">
                  <c:v>2.5965064103</c:v>
                </c:pt>
                <c:pt idx="12">
                  <c:v>3.1673817272</c:v>
                </c:pt>
                <c:pt idx="13">
                  <c:v>3.587594132</c:v>
                </c:pt>
                <c:pt idx="14">
                  <c:v>4.2490082938000002</c:v>
                </c:pt>
                <c:pt idx="15">
                  <c:v>4.8213486766000004</c:v>
                </c:pt>
                <c:pt idx="16">
                  <c:v>5.4839153674999999</c:v>
                </c:pt>
                <c:pt idx="17">
                  <c:v>6.0167419005999996</c:v>
                </c:pt>
                <c:pt idx="18">
                  <c:v>10.600742801199999</c:v>
                </c:pt>
                <c:pt idx="19">
                  <c:v>12.128234390999999</c:v>
                </c:pt>
                <c:pt idx="20">
                  <c:v>16.193072000000001</c:v>
                </c:pt>
                <c:pt idx="21">
                  <c:v>9.0521564026999997</c:v>
                </c:pt>
                <c:pt idx="22">
                  <c:v>10.225349382399999</c:v>
                </c:pt>
                <c:pt idx="23">
                  <c:v>12.2059222846</c:v>
                </c:pt>
                <c:pt idx="24">
                  <c:v>13.012457063699999</c:v>
                </c:pt>
                <c:pt idx="25">
                  <c:v>14.899264972799999</c:v>
                </c:pt>
                <c:pt idx="26">
                  <c:v>16.583813190499999</c:v>
                </c:pt>
                <c:pt idx="27">
                  <c:v>8.7159542385000002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B1-4398-A3AE-98EDA634A04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220564864"/>
        <c:axId val="225101696"/>
      </c:areaChart>
      <c:catAx>
        <c:axId val="2205648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25101696"/>
        <c:crosses val="autoZero"/>
        <c:auto val="1"/>
        <c:lblAlgn val="ctr"/>
        <c:lblOffset val="100"/>
        <c:noMultiLvlLbl val="0"/>
      </c:catAx>
      <c:valAx>
        <c:axId val="225101696"/>
        <c:scaling>
          <c:orientation val="minMax"/>
          <c:max val="25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Real Government Revenue ($million) </a:t>
                </a:r>
              </a:p>
            </c:rich>
          </c:tx>
          <c:layout>
            <c:manualLayout>
              <c:xMode val="edge"/>
              <c:yMode val="edge"/>
              <c:x val="2.8697947844238763E-3"/>
              <c:y val="0.29666120100956384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22056486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807866737628328"/>
          <c:y val="1.9445206312081746E-3"/>
          <c:w val="0.22117605316666439"/>
          <c:h val="0.23924736854266945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34639089460712"/>
          <c:y val="6.8458100627408671E-3"/>
          <c:w val="0.68393742365622046"/>
          <c:h val="0.888614450294424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'Govt Revenue'!$M$6:$M$10</c:f>
              <c:strCache>
                <c:ptCount val="5"/>
                <c:pt idx="0">
                  <c:v>Sportsbetting</c:v>
                </c:pt>
                <c:pt idx="1">
                  <c:v>Racing</c:v>
                </c:pt>
                <c:pt idx="2">
                  <c:v>Casino Gaming</c:v>
                </c:pt>
                <c:pt idx="3">
                  <c:v>Lotteries &amp; Pools Lotto</c:v>
                </c:pt>
                <c:pt idx="4">
                  <c:v>Gaming Machines &amp; Keno</c:v>
                </c:pt>
              </c:strCache>
            </c:strRef>
          </c:cat>
          <c:val>
            <c:numRef>
              <c:f>'Govt Revenue'!$N$6:$N$10</c:f>
              <c:numCache>
                <c:formatCode>#,##0</c:formatCode>
                <c:ptCount val="5"/>
                <c:pt idx="0">
                  <c:v>9</c:v>
                </c:pt>
                <c:pt idx="1">
                  <c:v>17</c:v>
                </c:pt>
                <c:pt idx="2">
                  <c:v>215</c:v>
                </c:pt>
                <c:pt idx="3">
                  <c:v>508</c:v>
                </c:pt>
                <c:pt idx="4">
                  <c:v>1029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4-40A7-9773-6E774D75C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4"/>
        <c:axId val="249713024"/>
        <c:axId val="249714944"/>
      </c:barChart>
      <c:catAx>
        <c:axId val="24971302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49714944"/>
        <c:crosses val="autoZero"/>
        <c:auto val="1"/>
        <c:lblAlgn val="ctr"/>
        <c:lblOffset val="100"/>
        <c:noMultiLvlLbl val="0"/>
      </c:catAx>
      <c:valAx>
        <c:axId val="249714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Government Revenue: 2018/19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2497130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28399</xdr:colOff>
      <xdr:row>44</xdr:row>
      <xdr:rowOff>176591</xdr:rowOff>
    </xdr:from>
    <xdr:to>
      <xdr:col>17</xdr:col>
      <xdr:colOff>111276</xdr:colOff>
      <xdr:row>72</xdr:row>
      <xdr:rowOff>158449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8</xdr:col>
      <xdr:colOff>401695</xdr:colOff>
      <xdr:row>12</xdr:row>
      <xdr:rowOff>20579</xdr:rowOff>
    </xdr:from>
    <xdr:to>
      <xdr:col>16</xdr:col>
      <xdr:colOff>970642</xdr:colOff>
      <xdr:row>34</xdr:row>
      <xdr:rowOff>45359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29</xdr:col>
      <xdr:colOff>33868</xdr:colOff>
      <xdr:row>6</xdr:row>
      <xdr:rowOff>16933</xdr:rowOff>
    </xdr:from>
    <xdr:to>
      <xdr:col>36</xdr:col>
      <xdr:colOff>524934</xdr:colOff>
      <xdr:row>24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1246F17-C59A-4991-AC72-A084881380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8468</xdr:colOff>
      <xdr:row>26</xdr:row>
      <xdr:rowOff>33866</xdr:rowOff>
    </xdr:from>
    <xdr:to>
      <xdr:col>36</xdr:col>
      <xdr:colOff>465668</xdr:colOff>
      <xdr:row>44</xdr:row>
      <xdr:rowOff>25400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E945A18-10E5-4BA0-A49B-4805B56B8B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29</xdr:col>
      <xdr:colOff>67734</xdr:colOff>
      <xdr:row>45</xdr:row>
      <xdr:rowOff>59268</xdr:rowOff>
    </xdr:from>
    <xdr:to>
      <xdr:col>36</xdr:col>
      <xdr:colOff>567267</xdr:colOff>
      <xdr:row>64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376ED48-134A-4953-93D4-C8BD4F379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29</xdr:col>
      <xdr:colOff>101600</xdr:colOff>
      <xdr:row>65</xdr:row>
      <xdr:rowOff>237064</xdr:rowOff>
    </xdr:from>
    <xdr:to>
      <xdr:col>37</xdr:col>
      <xdr:colOff>25399</xdr:colOff>
      <xdr:row>84</xdr:row>
      <xdr:rowOff>93134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03157FC-F272-48DA-8050-BD69525472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0.38166</cdr:x>
      <cdr:y>0.15461</cdr:y>
    </cdr:from>
    <cdr:to>
      <cdr:x>0.54428</cdr:x>
      <cdr:y>0.20724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047174" y="843532"/>
          <a:ext cx="1298373" cy="2871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AU" sz="1200" b="1"/>
            <a:t>Wagering</a:t>
          </a:r>
        </a:p>
      </cdr:txBody>
    </cdr:sp>
  </cdr:relSizeAnchor>
  <cdr:relSizeAnchor xmlns:cdr="http://schemas.openxmlformats.org/drawingml/2006/chartDrawing">
    <cdr:from>
      <cdr:x>0.37295</cdr:x>
      <cdr:y>0.50008</cdr:y>
    </cdr:from>
    <cdr:to>
      <cdr:x>0.57271</cdr:x>
      <cdr:y>0.55464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C6F50015-2961-41EA-98DA-57592B1046CA}"/>
            </a:ext>
          </a:extLst>
        </cdr:cNvPr>
        <cdr:cNvSpPr txBox="1"/>
      </cdr:nvSpPr>
      <cdr:spPr>
        <a:xfrm xmlns:a="http://schemas.openxmlformats.org/drawingml/2006/main">
          <a:off x="2989943" y="3080657"/>
          <a:ext cx="1601433" cy="336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AU" sz="1200" b="1"/>
            <a:t>Gaming</a:t>
          </a:r>
          <a:r>
            <a:rPr lang="en-AU" sz="1200" b="1" baseline="0"/>
            <a:t> machines</a:t>
          </a:r>
          <a:endParaRPr lang="en-AU" sz="1200" b="1"/>
        </a:p>
      </cdr:txBody>
    </cdr:sp>
  </cdr:relSizeAnchor>
  <cdr:relSizeAnchor xmlns:cdr="http://schemas.openxmlformats.org/drawingml/2006/chartDrawing">
    <cdr:from>
      <cdr:x>0.39339</cdr:x>
      <cdr:y>0.24209</cdr:y>
    </cdr:from>
    <cdr:to>
      <cdr:x>0.59315</cdr:x>
      <cdr:y>0.29665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041F66C9-327D-4794-B0DF-3FC0BDE0895E}"/>
            </a:ext>
          </a:extLst>
        </cdr:cNvPr>
        <cdr:cNvSpPr txBox="1"/>
      </cdr:nvSpPr>
      <cdr:spPr>
        <a:xfrm xmlns:a="http://schemas.openxmlformats.org/drawingml/2006/main">
          <a:off x="3140854" y="1320825"/>
          <a:ext cx="1594902" cy="2976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AU" sz="1200" b="1">
              <a:solidFill>
                <a:schemeClr val="bg1"/>
              </a:solidFill>
            </a:rPr>
            <a:t>Lotteries</a:t>
          </a:r>
        </a:p>
      </cdr:txBody>
    </cdr:sp>
  </cdr:relSizeAnchor>
  <cdr:relSizeAnchor xmlns:cdr="http://schemas.openxmlformats.org/drawingml/2006/chartDrawing">
    <cdr:from>
      <cdr:x>0.37521</cdr:x>
      <cdr:y>0.79165</cdr:y>
    </cdr:from>
    <cdr:to>
      <cdr:x>0.53783</cdr:x>
      <cdr:y>0.84428</cdr:y>
    </cdr:to>
    <cdr:sp macro="" textlink="">
      <cdr:nvSpPr>
        <cdr:cNvPr id="11" name="TextBox 1">
          <a:extLst xmlns:a="http://schemas.openxmlformats.org/drawingml/2006/main">
            <a:ext uri="{FF2B5EF4-FFF2-40B4-BE49-F238E27FC236}">
              <a16:creationId xmlns:a16="http://schemas.microsoft.com/office/drawing/2014/main" id="{B1236C58-AC85-4088-82D5-0FF111B47A59}"/>
            </a:ext>
          </a:extLst>
        </cdr:cNvPr>
        <cdr:cNvSpPr txBox="1"/>
      </cdr:nvSpPr>
      <cdr:spPr>
        <a:xfrm xmlns:a="http://schemas.openxmlformats.org/drawingml/2006/main">
          <a:off x="3008087" y="4876800"/>
          <a:ext cx="1303721" cy="3242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AU" sz="1200" b="1">
              <a:solidFill>
                <a:schemeClr val="bg1"/>
              </a:solidFill>
            </a:rPr>
            <a:t>Casino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2" name="Picture 1" descr="ecblank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3" name="Picture 2" descr="ecblank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4" name="Picture 3" descr="ecblank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5" name="Picture 4" descr="ecblank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6" name="Picture 5" descr="ecblank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7" name="Picture 6" descr="ecblank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8" name="Picture 7" descr="ecblank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9" name="Picture 8" descr="ecblank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10" name="Picture 9" descr="ecblank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11" name="Picture 10" descr="ecblank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12" name="Picture 11" descr="ecblank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13" name="Picture 12" descr="ecblank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4" name="Picture 13" descr="ecblank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5" name="Picture 14" descr="ecblank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6" name="Picture 15" descr="ecblank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7" name="Picture 16" descr="ecblank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8" name="Picture 17" descr="ecblank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9" name="Picture 18" descr="ecblank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20" name="Picture 19" descr="ecblank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21" name="Picture 20" descr="ecblank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22" name="Picture 21" descr="ecblank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23" name="Picture 22" descr="ecblank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24" name="Picture 23" descr="ecblank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25" name="Picture 24" descr="ecblank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26" name="Picture 25" descr="ecblank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27" name="Picture 26" descr="ecblank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28" name="Picture 27" descr="ecblank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29" name="Picture 28" descr="ecblank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30" name="Picture 29" descr="ecblank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31" name="Picture 30" descr="ecblank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32" name="Picture 31" descr="ecblank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33" name="Picture 32" descr="ecblank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34" name="Picture 33" descr="ecblank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35" name="Picture 34" descr="ecblank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36" name="Picture 35" descr="ecblank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37" name="Picture 36" descr="ecblank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38" name="Picture 37" descr="ecblank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39" name="Picture 38" descr="ecblank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40" name="Picture 39" descr="ecblank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41" name="Picture 40" descr="ecblank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42" name="Picture 41" descr="ecblank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43" name="Picture 42" descr="ecblank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44" name="Picture 43" descr="ecblank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45" name="Picture 44" descr="ecblank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46" name="Picture 45" descr="ecblank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47" name="Picture 46" descr="ecblank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48" name="Picture 47" descr="ecblank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49" name="Picture 48" descr="ecblank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50" name="Picture 49" descr="ecblank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51" name="Picture 50" descr="ecblank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52" name="Picture 51" descr="ecblank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53" name="Picture 52" descr="ecblank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54" name="Picture 53" descr="ecblank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55" name="Picture 54" descr="ecblank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56" name="Picture 55" descr="ecblank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57" name="Picture 56" descr="ecblank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58" name="Picture 57" descr="ecblank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59" name="Picture 58" descr="ecblank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60" name="Picture 59" descr="ecblank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61" name="Picture 60" descr="ecblank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62" name="Picture 61" descr="ecblank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63" name="Picture 62" descr="ecblank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64" name="Picture 63" descr="ecblank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65" name="Picture 64" descr="ecblank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66" name="Picture 65" descr="ecblank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67" name="Picture 66" descr="ecblank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68" name="Picture 67" descr="ecblank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69" name="Picture 68" descr="ecblank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70" name="Picture 69" descr="ecblank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71" name="Picture 70" descr="ecblank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72" name="Picture 71" descr="ecblank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73" name="Picture 72" descr="ecblank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74" name="Picture 73" descr="ecblank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75" name="Picture 74" descr="ecblank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76" name="Picture 75" descr="ecblank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77" name="Picture 76" descr="ecblank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78" name="Picture 77" descr="ecblank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79" name="Picture 78" descr="ecblank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80" name="Picture 79" descr="ecblank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81" name="Picture 80" descr="ecblank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82" name="Picture 81" descr="ecblank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83" name="Picture 82" descr="ecblank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84" name="Picture 83" descr="ecblank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85" name="Picture 84" descr="ecblank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86" name="Picture 1" descr="http://www.vcgr.vic.gov.au/icons/ecblank.gif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87" name="Picture 2" descr="http://www.vcgr.vic.gov.au/icons/ecblank.gif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88" name="Picture 3" descr="http://www.vcgr.vic.gov.au/icons/ecblank.gif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89" name="Picture 4" descr="http://www.vcgr.vic.gov.au/icons/ecblank.gif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90" name="Picture 5" descr="http://www.vcgr.vic.gov.au/icons/ecblank.gif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91" name="Picture 6" descr="http://www.vcgr.vic.gov.au/icons/ecblank.gif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92" name="Picture 7" descr="http://www.vcgr.vic.gov.au/icons/ecblank.gif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93" name="Picture 8" descr="http://www.vcgr.vic.gov.au/icons/ecblank.gif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94" name="Picture 9" descr="http://www.vcgr.vic.gov.au/icons/ecblank.gif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95" name="Picture 10" descr="http://www.vcgr.vic.gov.au/icons/ecblank.gif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96" name="Picture 11" descr="http://www.vcgr.vic.gov.au/icons/ecblank.gif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97" name="Picture 12" descr="http://www.vcgr.vic.gov.au/icons/ecblank.gif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98" name="Picture 13" descr="http://www.vcgr.vic.gov.au/icons/ecblank.gif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99" name="Picture 14" descr="http://www.vcgr.vic.gov.au/icons/ecblank.gif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00" name="Picture 15" descr="http://www.vcgr.vic.gov.au/icons/ecblank.gif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01" name="Picture 16" descr="http://www.vcgr.vic.gov.au/icons/ecblank.gif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02" name="Picture 17" descr="http://www.vcgr.vic.gov.au/icons/ecblank.gif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03" name="Picture 18" descr="http://www.vcgr.vic.gov.au/icons/ecblank.gif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04" name="Picture 19" descr="http://www.vcgr.vic.gov.au/icons/ecblank.gif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05" name="Picture 20" descr="http://www.vcgr.vic.gov.au/icons/ecblank.gif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06" name="Picture 21" descr="http://www.vcgr.vic.gov.au/icons/ecblank.gif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07" name="Picture 22" descr="http://www.vcgr.vic.gov.au/icons/ecblank.gif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08" name="Picture 23" descr="http://www.vcgr.vic.gov.au/icons/ecblank.gif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09" name="Picture 24" descr="http://www.vcgr.vic.gov.au/icons/ecblank.gif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110" name="Picture 25" descr="http://www.vcgr.vic.gov.au/icons/ecblank.gif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111" name="Picture 26" descr="http://www.vcgr.vic.gov.au/icons/ecblank.gif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112" name="Picture 27" descr="http://www.vcgr.vic.gov.au/icons/ecblank.gif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113" name="Picture 28" descr="http://www.vcgr.vic.gov.au/icons/ecblank.gif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114" name="Picture 29" descr="http://www.vcgr.vic.gov.au/icons/ecblank.gif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115" name="Picture 30" descr="http://www.vcgr.vic.gov.au/icons/ecblank.gif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116" name="Picture 31" descr="http://www.vcgr.vic.gov.au/icons/ecblank.gif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117" name="Picture 32" descr="http://www.vcgr.vic.gov.au/icons/ecblank.gif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118" name="Picture 33" descr="http://www.vcgr.vic.gov.au/icons/ecblank.gif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119" name="Picture 34" descr="http://www.vcgr.vic.gov.au/icons/ecblank.gif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120" name="Picture 35" descr="http://www.vcgr.vic.gov.au/icons/ecblank.gif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121" name="Picture 36" descr="http://www.vcgr.vic.gov.au/icons/ecblank.gif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122" name="Picture 37" descr="http://www.vcgr.vic.gov.au/icons/ecblank.gif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123" name="Picture 38" descr="http://www.vcgr.vic.gov.au/icons/ecblank.gif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124" name="Picture 39" descr="http://www.vcgr.vic.gov.au/icons/ecblank.gif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125" name="Picture 40" descr="http://www.vcgr.vic.gov.au/icons/ecblank.gif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126" name="Picture 41" descr="http://www.vcgr.vic.gov.au/icons/ecblank.gif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127" name="Picture 42" descr="http://www.vcgr.vic.gov.au/icons/ecblank.gif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128" name="Picture 43" descr="http://www.vcgr.vic.gov.au/icons/ecblank.gif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129" name="Picture 44" descr="http://www.vcgr.vic.gov.au/icons/ecblank.gif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130" name="Picture 45" descr="http://www.vcgr.vic.gov.au/icons/ecblank.gif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131" name="Picture 46" descr="http://www.vcgr.vic.gov.au/icons/ecblank.gif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132" name="Picture 47" descr="http://www.vcgr.vic.gov.au/icons/ecblank.gif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133" name="Picture 48" descr="http://www.vcgr.vic.gov.au/icons/ecblank.gif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134" name="Picture 49" descr="http://www.vcgr.vic.gov.au/icons/ecblank.gif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135" name="Picture 50" descr="http://www.vcgr.vic.gov.au/icons/ecblank.gif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136" name="Picture 51" descr="http://www.vcgr.vic.gov.au/icons/ecblank.gif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137" name="Picture 52" descr="http://www.vcgr.vic.gov.au/icons/ecblank.gif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138" name="Picture 53" descr="http://www.vcgr.vic.gov.au/icons/ecblank.gif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139" name="Picture 54" descr="http://www.vcgr.vic.gov.au/icons/ecblank.gif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140" name="Picture 55" descr="http://www.vcgr.vic.gov.au/icons/ecblank.gif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141" name="Picture 56" descr="http://www.vcgr.vic.gov.au/icons/ecblank.gif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142" name="Picture 57" descr="http://www.vcgr.vic.gov.au/icons/ecblank.gif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143" name="Picture 58" descr="http://www.vcgr.vic.gov.au/icons/ecblank.gif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144" name="Picture 59" descr="http://www.vcgr.vic.gov.au/icons/ecblank.gif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145" name="Picture 60" descr="http://www.vcgr.vic.gov.au/icons/ecblank.gif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146" name="Picture 61" descr="http://www.vcgr.vic.gov.au/icons/ecblank.gif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147" name="Picture 62" descr="http://www.vcgr.vic.gov.au/icons/ecblank.gif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148" name="Picture 63" descr="http://www.vcgr.vic.gov.au/icons/ecblank.gif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149" name="Picture 64" descr="http://www.vcgr.vic.gov.au/icons/ecblank.gif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150" name="Picture 65" descr="http://www.vcgr.vic.gov.au/icons/ecblank.gif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151" name="Picture 66" descr="http://www.vcgr.vic.gov.au/icons/ecblank.gif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152" name="Picture 67" descr="http://www.vcgr.vic.gov.au/icons/ecblank.gif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153" name="Picture 68" descr="http://www.vcgr.vic.gov.au/icons/ecblank.gif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154" name="Picture 69" descr="http://www.vcgr.vic.gov.au/icons/ecblank.gif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155" name="Picture 70" descr="http://www.vcgr.vic.gov.au/icons/ecblank.gif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156" name="Picture 71" descr="http://www.vcgr.vic.gov.au/icons/ecblank.gif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157" name="Picture 72" descr="http://www.vcgr.vic.gov.au/icons/ecblank.gif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158" name="Picture 73" descr="http://www.vcgr.vic.gov.au/icons/ecblank.gif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159" name="Picture 74" descr="http://www.vcgr.vic.gov.au/icons/ecblank.gif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160" name="Picture 75" descr="http://www.vcgr.vic.gov.au/icons/ecblank.gif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161" name="Picture 76" descr="http://www.vcgr.vic.gov.au/icons/ecblank.gif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162" name="Picture 77" descr="http://www.vcgr.vic.gov.au/icons/ecblank.gif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163" name="Picture 78" descr="http://www.vcgr.vic.gov.au/icons/ecblank.gif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164" name="Picture 79" descr="http://www.vcgr.vic.gov.au/icons/ecblank.gif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165" name="Picture 80" descr="http://www.vcgr.vic.gov.au/icons/ecblank.gif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166" name="Picture 81" descr="http://www.vcgr.vic.gov.au/icons/ecblank.gif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167" name="Picture 82" descr="http://www.vcgr.vic.gov.au/icons/ecblank.gif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168" name="Picture 83" descr="http://www.vcgr.vic.gov.au/icons/ecblank.gif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169" name="Picture 84" descr="http://www.vcgr.vic.gov.au/icons/ecblank.gif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170" name="Picture 1" descr="ecblank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171" name="Picture 2" descr="ecblank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172" name="Picture 3" descr="ecblank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173" name="Picture 4" descr="ecblank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174" name="Picture 5" descr="ecblank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175" name="Picture 6" descr="ecblank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176" name="Picture 7" descr="ecblank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177" name="Picture 8" descr="ecblank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178" name="Picture 9" descr="ecblank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179" name="Picture 10" descr="ecblank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180" name="Picture 11" descr="ecblank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181" name="Picture 12" descr="ecblank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182" name="Picture 13" descr="ecblank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183" name="Picture 14" descr="ecblank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184" name="Picture 15" descr="ecblank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185" name="Picture 16" descr="ecblank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186" name="Picture 17" descr="ecblank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187" name="Picture 18" descr="ecblank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188" name="Picture 19" descr="ecblank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189" name="Picture 20" descr="ecblank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190" name="Picture 21" descr="ecblank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191" name="Picture 22" descr="ecblank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192" name="Picture 23" descr="ecblank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193" name="Picture 24" descr="ecblank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194" name="Picture 25" descr="ecblank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195" name="Picture 26" descr="ecblank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196" name="Picture 27" descr="ecblank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197" name="Picture 28" descr="ecblank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198" name="Picture 29" descr="ecblank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199" name="Picture 30" descr="ecblank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00" name="Picture 31" descr="ecblank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01" name="Picture 32" descr="ecblank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02" name="Picture 33" descr="ecblank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03" name="Picture 34" descr="ecblank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04" name="Picture 35" descr="ecblank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05" name="Picture 36" descr="ecblank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06" name="Picture 37" descr="ecblank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07" name="Picture 38" descr="ecblank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08" name="Picture 39" descr="ecblank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09" name="Picture 40" descr="ecblank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10" name="Picture 41" descr="ecblank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11" name="Picture 42" descr="ecblank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12" name="Picture 43" descr="ecblank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13" name="Picture 44" descr="ecblank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14" name="Picture 45" descr="ecblank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15" name="Picture 46" descr="ecblank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16" name="Picture 47" descr="ecblank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17" name="Picture 48" descr="ecblank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218" name="Picture 49" descr="ecblank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219" name="Picture 50" descr="ecblank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220" name="Picture 51" descr="ecblank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221" name="Picture 52" descr="ecblank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222" name="Picture 53" descr="ecblank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223" name="Picture 54" descr="ecblank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224" name="Picture 55" descr="ecblank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225" name="Picture 56" descr="ecblank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226" name="Picture 57" descr="ecblank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227" name="Picture 58" descr="ecblank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228" name="Picture 59" descr="ecblank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229" name="Picture 60" descr="ecblank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30" name="Picture 61" descr="ecblank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31" name="Picture 62" descr="ecblank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32" name="Picture 63" descr="ecblank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33" name="Picture 64" descr="ecblank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34" name="Picture 65" descr="ecblank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35" name="Picture 66" descr="ecblank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36" name="Picture 67" descr="ecblank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37" name="Picture 68" descr="ecblank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38" name="Picture 69" descr="ecblank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39" name="Picture 70" descr="ecblank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40" name="Picture 71" descr="ecblank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41" name="Picture 72" descr="ecblank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42" name="Picture 73" descr="ecblank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43" name="Picture 74" descr="ecblank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44" name="Picture 75" descr="ecblank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45" name="Picture 76" descr="ecblank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46" name="Picture 77" descr="ecblank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47" name="Picture 78" descr="ecblank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48" name="Picture 79" descr="ecblank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49" name="Picture 80" descr="ecblank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50" name="Picture 81" descr="ecblank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51" name="Picture 82" descr="ecblank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52" name="Picture 83" descr="ecblank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53" name="Picture 84" descr="ecblank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254" name="Picture 1" descr="http://www.vcgr.vic.gov.au/icons/ecblank.gif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255" name="Picture 2" descr="http://www.vcgr.vic.gov.au/icons/ecblank.gif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256" name="Picture 3" descr="http://www.vcgr.vic.gov.au/icons/ecblank.gif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257" name="Picture 4" descr="http://www.vcgr.vic.gov.au/icons/ecblank.gif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258" name="Picture 5" descr="http://www.vcgr.vic.gov.au/icons/ecblank.gif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259" name="Picture 6" descr="http://www.vcgr.vic.gov.au/icons/ecblank.gif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260" name="Picture 7" descr="http://www.vcgr.vic.gov.au/icons/ecblank.gif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261" name="Picture 8" descr="http://www.vcgr.vic.gov.au/icons/ecblank.gif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262" name="Picture 9" descr="http://www.vcgr.vic.gov.au/icons/ecblank.gif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263" name="Picture 10" descr="http://www.vcgr.vic.gov.au/icons/ecblank.gif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264" name="Picture 11" descr="http://www.vcgr.vic.gov.au/icons/ecblank.gif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265" name="Picture 12" descr="http://www.vcgr.vic.gov.au/icons/ecblank.gif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266" name="Picture 13" descr="http://www.vcgr.vic.gov.au/icons/ecblank.gif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267" name="Picture 14" descr="http://www.vcgr.vic.gov.au/icons/ecblank.gif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268" name="Picture 15" descr="http://www.vcgr.vic.gov.au/icons/ecblank.gif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269" name="Picture 16" descr="http://www.vcgr.vic.gov.au/icons/ecblank.gif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270" name="Picture 17" descr="http://www.vcgr.vic.gov.au/icons/ecblank.gif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271" name="Picture 18" descr="http://www.vcgr.vic.gov.au/icons/ecblank.gif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272" name="Picture 19" descr="http://www.vcgr.vic.gov.au/icons/ecblank.gif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273" name="Picture 20" descr="http://www.vcgr.vic.gov.au/icons/ecblank.gif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274" name="Picture 21" descr="http://www.vcgr.vic.gov.au/icons/ecblank.gif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275" name="Picture 22" descr="http://www.vcgr.vic.gov.au/icons/ecblank.gif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276" name="Picture 23" descr="http://www.vcgr.vic.gov.au/icons/ecblank.gif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277" name="Picture 24" descr="http://www.vcgr.vic.gov.au/icons/ecblank.gif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78" name="Picture 25" descr="http://www.vcgr.vic.gov.au/icons/ecblank.gif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79" name="Picture 26" descr="http://www.vcgr.vic.gov.au/icons/ecblank.gif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80" name="Picture 27" descr="http://www.vcgr.vic.gov.au/icons/ecblank.gif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81" name="Picture 28" descr="http://www.vcgr.vic.gov.au/icons/ecblank.gif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82" name="Picture 29" descr="http://www.vcgr.vic.gov.au/icons/ecblank.gif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83" name="Picture 30" descr="http://www.vcgr.vic.gov.au/icons/ecblank.gif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84" name="Picture 31" descr="http://www.vcgr.vic.gov.au/icons/ecblank.gif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85" name="Picture 32" descr="http://www.vcgr.vic.gov.au/icons/ecblank.gif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86" name="Picture 33" descr="http://www.vcgr.vic.gov.au/icons/ecblank.gif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87" name="Picture 34" descr="http://www.vcgr.vic.gov.au/icons/ecblank.gif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88" name="Picture 35" descr="http://www.vcgr.vic.gov.au/icons/ecblank.gif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89" name="Picture 36" descr="http://www.vcgr.vic.gov.au/icons/ecblank.gif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90" name="Picture 37" descr="http://www.vcgr.vic.gov.au/icons/ecblank.gif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91" name="Picture 38" descr="http://www.vcgr.vic.gov.au/icons/ecblank.gif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92" name="Picture 39" descr="http://www.vcgr.vic.gov.au/icons/ecblank.gif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93" name="Picture 40" descr="http://www.vcgr.vic.gov.au/icons/ecblank.gif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94" name="Picture 41" descr="http://www.vcgr.vic.gov.au/icons/ecblank.gif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95" name="Picture 42" descr="http://www.vcgr.vic.gov.au/icons/ecblank.gif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96" name="Picture 43" descr="http://www.vcgr.vic.gov.au/icons/ecblank.gif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97" name="Picture 44" descr="http://www.vcgr.vic.gov.au/icons/ecblank.gif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98" name="Picture 45" descr="http://www.vcgr.vic.gov.au/icons/ecblank.gif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99" name="Picture 46" descr="http://www.vcgr.vic.gov.au/icons/ecblank.gif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300" name="Picture 47" descr="http://www.vcgr.vic.gov.au/icons/ecblank.gif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301" name="Picture 48" descr="http://www.vcgr.vic.gov.au/icons/ecblank.gif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302" name="Picture 49" descr="http://www.vcgr.vic.gov.au/icons/ecblank.gif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303" name="Picture 50" descr="http://www.vcgr.vic.gov.au/icons/ecblank.gif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304" name="Picture 51" descr="http://www.vcgr.vic.gov.au/icons/ecblank.gif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305" name="Picture 52" descr="http://www.vcgr.vic.gov.au/icons/ecblank.gif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306" name="Picture 53" descr="http://www.vcgr.vic.gov.au/icons/ecblank.gif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307" name="Picture 54" descr="http://www.vcgr.vic.gov.au/icons/ecblank.gif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308" name="Picture 55" descr="http://www.vcgr.vic.gov.au/icons/ecblank.gif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309" name="Picture 56" descr="http://www.vcgr.vic.gov.au/icons/ecblank.gif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310" name="Picture 57" descr="http://www.vcgr.vic.gov.au/icons/ecblank.gif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311" name="Picture 58" descr="http://www.vcgr.vic.gov.au/icons/ecblank.gif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312" name="Picture 59" descr="http://www.vcgr.vic.gov.au/icons/ecblank.gif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313" name="Picture 60" descr="http://www.vcgr.vic.gov.au/icons/ecblank.gif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14" name="Picture 61" descr="http://www.vcgr.vic.gov.au/icons/ecblank.gif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15" name="Picture 62" descr="http://www.vcgr.vic.gov.au/icons/ecblank.gif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16" name="Picture 63" descr="http://www.vcgr.vic.gov.au/icons/ecblank.gif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17" name="Picture 64" descr="http://www.vcgr.vic.gov.au/icons/ecblank.gif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18" name="Picture 65" descr="http://www.vcgr.vic.gov.au/icons/ecblank.gif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19" name="Picture 66" descr="http://www.vcgr.vic.gov.au/icons/ecblank.gif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20" name="Picture 67" descr="http://www.vcgr.vic.gov.au/icons/ecblank.gif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21" name="Picture 68" descr="http://www.vcgr.vic.gov.au/icons/ecblank.gif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22" name="Picture 69" descr="http://www.vcgr.vic.gov.au/icons/ecblank.gif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23" name="Picture 70" descr="http://www.vcgr.vic.gov.au/icons/ecblank.gif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24" name="Picture 71" descr="http://www.vcgr.vic.gov.au/icons/ecblank.gif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25" name="Picture 72" descr="http://www.vcgr.vic.gov.au/icons/ecblank.gif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26" name="Picture 73" descr="http://www.vcgr.vic.gov.au/icons/ecblank.gif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27" name="Picture 74" descr="http://www.vcgr.vic.gov.au/icons/ecblank.gif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28" name="Picture 75" descr="http://www.vcgr.vic.gov.au/icons/ecblank.gif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29" name="Picture 76" descr="http://www.vcgr.vic.gov.au/icons/ecblank.gif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30" name="Picture 77" descr="http://www.vcgr.vic.gov.au/icons/ecblank.gif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31" name="Picture 78" descr="http://www.vcgr.vic.gov.au/icons/ecblank.gif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32" name="Picture 79" descr="http://www.vcgr.vic.gov.au/icons/ecblank.gif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33" name="Picture 80" descr="http://www.vcgr.vic.gov.au/icons/ecblank.gif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34" name="Picture 81" descr="http://www.vcgr.vic.gov.au/icons/ecblank.gif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35" name="Picture 82" descr="http://www.vcgr.vic.gov.au/icons/ecblank.gif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36" name="Picture 83" descr="http://www.vcgr.vic.gov.au/icons/ecblank.gif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37" name="Picture 84" descr="http://www.vcgr.vic.gov.au/icons/ecblank.gif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92075</xdr:colOff>
      <xdr:row>40</xdr:row>
      <xdr:rowOff>38106</xdr:rowOff>
    </xdr:from>
    <xdr:to>
      <xdr:col>17</xdr:col>
      <xdr:colOff>171451</xdr:colOff>
      <xdr:row>60</xdr:row>
      <xdr:rowOff>132292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295275</xdr:colOff>
      <xdr:row>40</xdr:row>
      <xdr:rowOff>59273</xdr:rowOff>
    </xdr:from>
    <xdr:to>
      <xdr:col>8</xdr:col>
      <xdr:colOff>116418</xdr:colOff>
      <xdr:row>60</xdr:row>
      <xdr:rowOff>148167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20</xdr:col>
      <xdr:colOff>195262</xdr:colOff>
      <xdr:row>3</xdr:row>
      <xdr:rowOff>4759</xdr:rowOff>
    </xdr:from>
    <xdr:to>
      <xdr:col>27</xdr:col>
      <xdr:colOff>127000</xdr:colOff>
      <xdr:row>16</xdr:row>
      <xdr:rowOff>179916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20</xdr:col>
      <xdr:colOff>465667</xdr:colOff>
      <xdr:row>17</xdr:row>
      <xdr:rowOff>169334</xdr:rowOff>
    </xdr:from>
    <xdr:to>
      <xdr:col>27</xdr:col>
      <xdr:colOff>397405</xdr:colOff>
      <xdr:row>38</xdr:row>
      <xdr:rowOff>169334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B1:H13"/>
  <sheetViews>
    <sheetView showGridLines="0" showRowColHeaders="0" topLeftCell="B1" zoomScale="110" zoomScaleNormal="110" workbookViewId="0">
      <selection activeCell="E21" sqref="E21"/>
    </sheetView>
  </sheetViews>
  <sheetFormatPr defaultRowHeight="14.4" x14ac:dyDescent="0.3"/>
  <cols>
    <col min="1" max="1" width="4.109375" customWidth="1"/>
    <col min="2" max="2" width="29.21875" customWidth="1"/>
    <col min="3" max="7" width="12" customWidth="1"/>
    <col min="8" max="8" width="13.21875" customWidth="1"/>
  </cols>
  <sheetData>
    <row r="1" spans="2:8" ht="23.25" customHeight="1" x14ac:dyDescent="0.4">
      <c r="B1" s="117" t="s">
        <v>8</v>
      </c>
      <c r="C1" s="117"/>
      <c r="D1" s="117"/>
      <c r="E1" s="117"/>
      <c r="F1" s="117"/>
      <c r="G1" s="117"/>
      <c r="H1" s="117"/>
    </row>
    <row r="2" spans="2:8" x14ac:dyDescent="0.3">
      <c r="B2" s="118" t="s">
        <v>9</v>
      </c>
      <c r="C2" s="118"/>
      <c r="D2" s="118"/>
      <c r="E2" s="118"/>
      <c r="F2" s="118"/>
      <c r="G2" s="118"/>
      <c r="H2" s="118"/>
    </row>
    <row r="3" spans="2:8" x14ac:dyDescent="0.3">
      <c r="B3" s="1"/>
      <c r="C3" s="1"/>
      <c r="D3" s="1"/>
      <c r="E3" s="1"/>
      <c r="F3" s="1"/>
      <c r="G3" s="1"/>
      <c r="H3" s="1"/>
    </row>
    <row r="4" spans="2:8" x14ac:dyDescent="0.3">
      <c r="B4" s="1"/>
      <c r="C4" s="115" t="s">
        <v>3</v>
      </c>
      <c r="D4" s="115"/>
      <c r="E4" s="116" t="s">
        <v>4</v>
      </c>
      <c r="F4" s="116"/>
      <c r="G4" s="116"/>
      <c r="H4" s="1"/>
    </row>
    <row r="5" spans="2:8" ht="33" customHeight="1" x14ac:dyDescent="0.3">
      <c r="B5" s="2"/>
      <c r="C5" s="3" t="s">
        <v>5</v>
      </c>
      <c r="D5" s="3" t="s">
        <v>10</v>
      </c>
      <c r="E5" s="3" t="s">
        <v>5</v>
      </c>
      <c r="F5" s="3" t="s">
        <v>11</v>
      </c>
      <c r="G5" s="3" t="s">
        <v>10</v>
      </c>
      <c r="H5" s="6" t="s">
        <v>12</v>
      </c>
    </row>
    <row r="6" spans="2:8" ht="25.5" customHeight="1" x14ac:dyDescent="0.3">
      <c r="B6" s="4" t="s">
        <v>0</v>
      </c>
      <c r="C6" s="11">
        <v>2572</v>
      </c>
      <c r="D6" s="7">
        <f>C6/C$10*100</f>
        <v>44.260884529340906</v>
      </c>
      <c r="E6" s="11">
        <v>2393</v>
      </c>
      <c r="F6" s="11">
        <v>3088</v>
      </c>
      <c r="G6" s="7">
        <f>E6/E$10*100</f>
        <v>54.722158701120513</v>
      </c>
      <c r="H6" s="8">
        <f>(C6-F6)/F6*100</f>
        <v>-16.709844559585495</v>
      </c>
    </row>
    <row r="7" spans="2:8" ht="25.5" customHeight="1" x14ac:dyDescent="0.3">
      <c r="B7" s="4" t="s">
        <v>1</v>
      </c>
      <c r="C7" s="11">
        <v>1864</v>
      </c>
      <c r="D7" s="7">
        <f t="shared" ref="D7:D10" si="0">C7/C$10*100</f>
        <v>32.07709516434349</v>
      </c>
      <c r="E7" s="11">
        <v>922</v>
      </c>
      <c r="F7" s="11">
        <v>1190</v>
      </c>
      <c r="G7" s="7">
        <f>E7/E$10*100</f>
        <v>21.083924079579237</v>
      </c>
      <c r="H7" s="9">
        <f t="shared" ref="H7:H10" si="1">(C7-F7)/F7*100</f>
        <v>56.638655462184872</v>
      </c>
    </row>
    <row r="8" spans="2:8" ht="25.5" customHeight="1" x14ac:dyDescent="0.3">
      <c r="B8" s="4" t="s">
        <v>13</v>
      </c>
      <c r="C8" s="11">
        <v>858</v>
      </c>
      <c r="D8" s="7">
        <f t="shared" si="0"/>
        <v>14.76510067114094</v>
      </c>
      <c r="E8" s="11">
        <v>616</v>
      </c>
      <c r="F8" s="11">
        <v>795</v>
      </c>
      <c r="G8" s="7">
        <f>E8/E$10*100</f>
        <v>14.086439515206953</v>
      </c>
      <c r="H8" s="9">
        <f t="shared" si="1"/>
        <v>7.9245283018867925</v>
      </c>
    </row>
    <row r="9" spans="2:8" ht="25.5" customHeight="1" x14ac:dyDescent="0.3">
      <c r="B9" s="12" t="s">
        <v>2</v>
      </c>
      <c r="C9" s="13">
        <v>517</v>
      </c>
      <c r="D9" s="14">
        <f t="shared" si="0"/>
        <v>8.8969196351746689</v>
      </c>
      <c r="E9" s="13">
        <v>442</v>
      </c>
      <c r="F9" s="13">
        <v>570</v>
      </c>
      <c r="G9" s="14">
        <f>E9/E$10*100</f>
        <v>10.1074777040933</v>
      </c>
      <c r="H9" s="15">
        <f t="shared" si="1"/>
        <v>-9.2982456140350873</v>
      </c>
    </row>
    <row r="10" spans="2:8" ht="25.5" customHeight="1" x14ac:dyDescent="0.3">
      <c r="B10" s="16" t="s">
        <v>7</v>
      </c>
      <c r="C10" s="17">
        <f>SUM(C6:C9)</f>
        <v>5811</v>
      </c>
      <c r="D10" s="18">
        <f t="shared" si="0"/>
        <v>100</v>
      </c>
      <c r="E10" s="17">
        <f>SUM(E6:E9)</f>
        <v>4373</v>
      </c>
      <c r="F10" s="17">
        <v>5643</v>
      </c>
      <c r="G10" s="18">
        <f>E10/E$10*100</f>
        <v>100</v>
      </c>
      <c r="H10" s="18">
        <f t="shared" si="1"/>
        <v>2.9771398192450822</v>
      </c>
    </row>
    <row r="11" spans="2:8" ht="23.25" customHeight="1" x14ac:dyDescent="0.3">
      <c r="B11" s="5"/>
      <c r="C11" s="2"/>
      <c r="D11" s="2"/>
      <c r="E11" s="2"/>
      <c r="F11" s="2"/>
      <c r="G11" s="2"/>
      <c r="H11" s="2"/>
    </row>
    <row r="12" spans="2:8" ht="23.25" customHeight="1" x14ac:dyDescent="0.3">
      <c r="B12" s="4" t="s">
        <v>6</v>
      </c>
      <c r="C12" s="11">
        <v>1627</v>
      </c>
      <c r="D12" s="2"/>
      <c r="E12" s="2"/>
      <c r="F12" s="2"/>
      <c r="G12" s="2"/>
      <c r="H12" s="2"/>
    </row>
    <row r="13" spans="2:8" x14ac:dyDescent="0.3">
      <c r="B13" s="2"/>
      <c r="C13" s="10">
        <v>0.28000000000000003</v>
      </c>
      <c r="D13" s="2"/>
      <c r="E13" s="2"/>
      <c r="F13" s="2"/>
      <c r="G13" s="2"/>
      <c r="H13" s="2"/>
    </row>
  </sheetData>
  <mergeCells count="4">
    <mergeCell ref="C4:D4"/>
    <mergeCell ref="E4:G4"/>
    <mergeCell ref="B1:H1"/>
    <mergeCell ref="B2:H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499984740745262"/>
    <pageSetUpPr fitToPage="1"/>
  </sheetPr>
  <dimension ref="B1:AK80"/>
  <sheetViews>
    <sheetView showGridLines="0" showRowColHeaders="0" tabSelected="1" zoomScale="50" zoomScaleNormal="50" workbookViewId="0">
      <selection activeCell="AQ75" sqref="AQ75"/>
    </sheetView>
  </sheetViews>
  <sheetFormatPr defaultColWidth="9.109375" defaultRowHeight="14.4" x14ac:dyDescent="0.3"/>
  <cols>
    <col min="1" max="1" width="6.21875" style="25" customWidth="1"/>
    <col min="2" max="2" width="10.21875" style="25" customWidth="1"/>
    <col min="3" max="4" width="8.6640625" style="25" customWidth="1"/>
    <col min="5" max="6" width="9.109375" style="25" customWidth="1"/>
    <col min="7" max="7" width="8.6640625" style="25" customWidth="1"/>
    <col min="8" max="8" width="10.21875" style="25" customWidth="1"/>
    <col min="9" max="9" width="6" style="25" customWidth="1"/>
    <col min="10" max="10" width="19.21875" style="25" customWidth="1"/>
    <col min="11" max="16" width="13.77734375" style="25" customWidth="1"/>
    <col min="17" max="17" width="15.109375" style="25" customWidth="1"/>
    <col min="18" max="18" width="4.21875" style="53" customWidth="1"/>
    <col min="19" max="19" width="2.77734375" style="53" customWidth="1"/>
    <col min="20" max="20" width="6.5546875" style="53" customWidth="1"/>
    <col min="21" max="21" width="9.109375" style="53"/>
    <col min="22" max="23" width="10.77734375" style="53" customWidth="1"/>
    <col min="24" max="27" width="10.77734375" style="25" customWidth="1"/>
    <col min="28" max="28" width="9.109375" style="25"/>
    <col min="29" max="29" width="4.109375" style="25" customWidth="1"/>
    <col min="30" max="16384" width="9.109375" style="25"/>
  </cols>
  <sheetData>
    <row r="1" spans="2:37" ht="31.2" x14ac:dyDescent="0.3">
      <c r="B1" s="125" t="s">
        <v>174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U1" s="121" t="s">
        <v>190</v>
      </c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</row>
    <row r="2" spans="2:37" ht="25.5" customHeight="1" x14ac:dyDescent="0.3">
      <c r="B2" s="124" t="s">
        <v>175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</row>
    <row r="3" spans="2:37" ht="16.5" customHeight="1" thickBot="1" x14ac:dyDescent="0.35">
      <c r="B3" s="26"/>
      <c r="C3" s="26"/>
      <c r="D3" s="26"/>
      <c r="E3" s="26"/>
      <c r="F3" s="26"/>
      <c r="G3" s="26"/>
      <c r="K3" s="84"/>
      <c r="L3" s="87"/>
    </row>
    <row r="4" spans="2:37" ht="30.75" customHeight="1" thickBot="1" x14ac:dyDescent="0.35">
      <c r="B4" s="94"/>
      <c r="C4" s="95" t="s">
        <v>127</v>
      </c>
      <c r="D4" s="95" t="s">
        <v>128</v>
      </c>
      <c r="E4" s="95" t="s">
        <v>129</v>
      </c>
      <c r="F4" s="95" t="s">
        <v>130</v>
      </c>
      <c r="G4" s="95" t="s">
        <v>162</v>
      </c>
      <c r="H4" s="96" t="s">
        <v>131</v>
      </c>
      <c r="K4" s="127" t="s">
        <v>163</v>
      </c>
      <c r="L4" s="127"/>
      <c r="M4" s="127"/>
      <c r="N4" s="128" t="s">
        <v>173</v>
      </c>
      <c r="O4" s="128"/>
      <c r="P4" s="131" t="s">
        <v>177</v>
      </c>
      <c r="Q4" s="131"/>
      <c r="R4" s="25"/>
      <c r="S4" s="25"/>
      <c r="T4" s="25"/>
    </row>
    <row r="5" spans="2:37" ht="24.6" thickBot="1" x14ac:dyDescent="0.4">
      <c r="B5" s="97" t="s">
        <v>17</v>
      </c>
      <c r="C5" s="98"/>
      <c r="D5" s="98"/>
      <c r="E5" s="98"/>
      <c r="F5" s="98"/>
      <c r="G5" s="98"/>
      <c r="H5" s="98"/>
      <c r="K5" s="27" t="s">
        <v>156</v>
      </c>
      <c r="L5" s="27" t="s">
        <v>15</v>
      </c>
      <c r="M5" s="27" t="s">
        <v>16</v>
      </c>
      <c r="N5" s="27" t="s">
        <v>156</v>
      </c>
      <c r="O5" s="27" t="s">
        <v>16</v>
      </c>
      <c r="P5" s="35" t="s">
        <v>178</v>
      </c>
      <c r="Q5" s="35" t="s">
        <v>179</v>
      </c>
      <c r="R5" s="25"/>
      <c r="S5" s="25"/>
      <c r="T5" s="61"/>
      <c r="U5" s="132" t="s">
        <v>189</v>
      </c>
      <c r="V5" s="132"/>
      <c r="W5" s="132"/>
      <c r="X5" s="132"/>
      <c r="Y5" s="132"/>
      <c r="Z5" s="132"/>
      <c r="AA5" s="132"/>
      <c r="AB5" s="132"/>
    </row>
    <row r="6" spans="2:37" ht="15" customHeight="1" x14ac:dyDescent="0.35">
      <c r="B6" s="99" t="s">
        <v>18</v>
      </c>
      <c r="C6" s="100"/>
      <c r="D6" s="100">
        <v>0</v>
      </c>
      <c r="E6" s="100"/>
      <c r="F6" s="100"/>
      <c r="G6" s="100"/>
      <c r="H6" s="101">
        <f>SUM(C6:G6)</f>
        <v>0</v>
      </c>
      <c r="I6" s="32"/>
      <c r="J6" s="28" t="s">
        <v>127</v>
      </c>
      <c r="K6" s="29">
        <f>C16</f>
        <v>823.86900000000003</v>
      </c>
      <c r="L6" s="55">
        <f>K6*$I$79/$I$56</f>
        <v>1551.2907122708039</v>
      </c>
      <c r="M6" s="30">
        <f>L6/L$11*100</f>
        <v>21.780494897689419</v>
      </c>
      <c r="N6" s="29">
        <f>C39</f>
        <v>983.21238128176503</v>
      </c>
      <c r="O6" s="30">
        <f>N6/N$11*100</f>
        <v>13.2719667979565</v>
      </c>
      <c r="P6" s="43">
        <f>(N6-L6)/L6*100</f>
        <v>-36.619721016538335</v>
      </c>
      <c r="Q6" s="43">
        <f>N6-L6</f>
        <v>-568.07833098903882</v>
      </c>
      <c r="R6" s="88" t="str">
        <f>PROPER(J6)</f>
        <v>Casino</v>
      </c>
      <c r="S6" s="88">
        <f>Q6</f>
        <v>-568.07833098903882</v>
      </c>
      <c r="T6" s="61"/>
      <c r="U6" s="61"/>
      <c r="V6" s="133" t="s">
        <v>183</v>
      </c>
      <c r="W6" s="119" t="s">
        <v>1</v>
      </c>
      <c r="X6" s="119" t="s">
        <v>184</v>
      </c>
      <c r="Y6" s="119" t="s">
        <v>185</v>
      </c>
      <c r="Z6" s="119" t="s">
        <v>186</v>
      </c>
      <c r="AA6" s="119" t="s">
        <v>187</v>
      </c>
      <c r="AB6" s="120" t="s">
        <v>188</v>
      </c>
      <c r="AD6" s="114" t="s">
        <v>195</v>
      </c>
    </row>
    <row r="7" spans="2:37" ht="15" customHeight="1" x14ac:dyDescent="0.3">
      <c r="B7" s="65" t="s">
        <v>19</v>
      </c>
      <c r="C7" s="102"/>
      <c r="D7" s="102">
        <v>16.26408</v>
      </c>
      <c r="E7" s="102"/>
      <c r="F7" s="102"/>
      <c r="G7" s="102"/>
      <c r="H7" s="101">
        <f t="shared" ref="H7:H39" si="0">SUM(C7:G7)</f>
        <v>16.26408</v>
      </c>
      <c r="I7" s="32"/>
      <c r="J7" s="28" t="s">
        <v>128</v>
      </c>
      <c r="K7" s="29">
        <f>D16</f>
        <v>2170.56</v>
      </c>
      <c r="L7" s="55">
        <f>K7*$I$79/$I$56</f>
        <v>4087.0205923836388</v>
      </c>
      <c r="M7" s="30">
        <f>L7/L$11*100</f>
        <v>57.382752604028973</v>
      </c>
      <c r="N7" s="29">
        <f>D39</f>
        <v>3021.66486932</v>
      </c>
      <c r="O7" s="30">
        <f>N7/N$11*100</f>
        <v>40.788172101622386</v>
      </c>
      <c r="P7" s="43">
        <f t="shared" ref="P7:P10" si="1">(N7-L7)/L7*100</f>
        <v>-26.066805854831781</v>
      </c>
      <c r="Q7" s="43">
        <f t="shared" ref="Q7:Q9" si="2">N7-L7</f>
        <v>-1065.3557230636388</v>
      </c>
      <c r="R7" s="88" t="str">
        <f t="shared" ref="R7:R10" si="3">PROPER(J7)</f>
        <v>Gaming Machines</v>
      </c>
      <c r="S7" s="88">
        <f t="shared" ref="S7:S10" si="4">Q7</f>
        <v>-1065.3557230636388</v>
      </c>
      <c r="T7" s="61"/>
      <c r="U7"/>
      <c r="V7" s="133"/>
      <c r="W7" s="119"/>
      <c r="X7" s="119"/>
      <c r="Y7" s="119"/>
      <c r="Z7" s="119"/>
      <c r="AA7" s="119"/>
      <c r="AB7" s="120"/>
    </row>
    <row r="8" spans="2:37" ht="15" customHeight="1" x14ac:dyDescent="0.3">
      <c r="B8" s="65" t="s">
        <v>20</v>
      </c>
      <c r="C8" s="102"/>
      <c r="D8" s="102">
        <v>32.462693999999999</v>
      </c>
      <c r="E8" s="102"/>
      <c r="F8" s="102"/>
      <c r="G8" s="102"/>
      <c r="H8" s="101">
        <f t="shared" si="0"/>
        <v>32.462693999999999</v>
      </c>
      <c r="I8" s="32"/>
      <c r="J8" s="28" t="s">
        <v>129</v>
      </c>
      <c r="K8" s="29">
        <f>E16</f>
        <v>6.7830000000000004</v>
      </c>
      <c r="L8" s="55">
        <f>K8*$I$79/$I$56</f>
        <v>12.771939351198872</v>
      </c>
      <c r="M8" s="30">
        <f>L8/L$11*100</f>
        <v>0.17932110188759057</v>
      </c>
      <c r="N8" s="29">
        <f>E39</f>
        <v>49.507889339999998</v>
      </c>
      <c r="O8" s="30">
        <f>N8/N$11*100</f>
        <v>0.66828599401972422</v>
      </c>
      <c r="P8" s="43">
        <f t="shared" si="1"/>
        <v>287.63016311499166</v>
      </c>
      <c r="Q8" s="43">
        <f t="shared" si="2"/>
        <v>36.735949988801124</v>
      </c>
      <c r="R8" s="88" t="str">
        <f t="shared" si="3"/>
        <v>Keno</v>
      </c>
      <c r="S8" s="88">
        <f t="shared" si="4"/>
        <v>36.735949988801124</v>
      </c>
      <c r="T8" s="61"/>
      <c r="U8" s="112">
        <v>1996</v>
      </c>
      <c r="V8" s="107">
        <v>4548118</v>
      </c>
      <c r="W8" s="107">
        <f t="shared" ref="W8:W35" si="5">C52*1000000/$V8</f>
        <v>214.1053452093357</v>
      </c>
      <c r="X8" s="107">
        <f t="shared" ref="X8:X35" si="6">D52*1000000/$V8</f>
        <v>543.5759190924872</v>
      </c>
      <c r="Y8" s="107">
        <f t="shared" ref="Y8:Y35" si="7">E52*1000000/$V8</f>
        <v>3.7953650723398651</v>
      </c>
      <c r="Z8" s="107">
        <f t="shared" ref="Z8:Z35" si="8">F52*1000000/$V8</f>
        <v>138.1858316018828</v>
      </c>
      <c r="AA8" s="107">
        <f t="shared" ref="AA8:AA35" si="9">G52*1000000/$V8</f>
        <v>188.29799670377122</v>
      </c>
      <c r="AB8" s="107">
        <f t="shared" ref="AB8:AB35" si="10">H52*1000000/$V8</f>
        <v>1087.960457679817</v>
      </c>
    </row>
    <row r="9" spans="2:37" ht="15" customHeight="1" x14ac:dyDescent="0.3">
      <c r="B9" s="65" t="s">
        <v>21</v>
      </c>
      <c r="C9" s="102"/>
      <c r="D9" s="102">
        <v>255.24271200000001</v>
      </c>
      <c r="E9" s="102"/>
      <c r="F9" s="102"/>
      <c r="G9" s="102"/>
      <c r="H9" s="101">
        <f t="shared" si="0"/>
        <v>255.24271200000001</v>
      </c>
      <c r="I9" s="32"/>
      <c r="J9" s="28" t="s">
        <v>130</v>
      </c>
      <c r="K9" s="29">
        <f>F16</f>
        <v>315.245</v>
      </c>
      <c r="L9" s="55">
        <f>K9*$I$79/$I$56</f>
        <v>593.58543723554305</v>
      </c>
      <c r="M9" s="30">
        <f>L9/L$11*100</f>
        <v>8.3340823772008683</v>
      </c>
      <c r="N9" s="29">
        <f>F39</f>
        <v>763.22039743900405</v>
      </c>
      <c r="O9" s="30">
        <f t="shared" ref="O9:O10" si="11">N9/N$11*100</f>
        <v>10.302388341701295</v>
      </c>
      <c r="P9" s="43">
        <f t="shared" si="1"/>
        <v>28.578019196947963</v>
      </c>
      <c r="Q9" s="43">
        <f t="shared" si="2"/>
        <v>169.63496020346099</v>
      </c>
      <c r="R9" s="88" t="str">
        <f t="shared" si="3"/>
        <v>Lotteries</v>
      </c>
      <c r="S9" s="88">
        <f t="shared" si="4"/>
        <v>169.63496020346099</v>
      </c>
      <c r="T9" s="61"/>
      <c r="U9" s="113">
        <v>1997</v>
      </c>
      <c r="V9" s="111">
        <v>4584955</v>
      </c>
      <c r="W9" s="111">
        <f t="shared" si="5"/>
        <v>249.00644030006126</v>
      </c>
      <c r="X9" s="111">
        <f t="shared" si="6"/>
        <v>626.12109997738776</v>
      </c>
      <c r="Y9" s="111">
        <f t="shared" si="7"/>
        <v>3.0790013681427557</v>
      </c>
      <c r="Z9" s="111">
        <f t="shared" si="8"/>
        <v>123.85739972058477</v>
      </c>
      <c r="AA9" s="111">
        <f t="shared" si="9"/>
        <v>183.57583335221076</v>
      </c>
      <c r="AB9" s="111">
        <f t="shared" si="10"/>
        <v>1185.6397747183876</v>
      </c>
    </row>
    <row r="10" spans="2:37" ht="15" customHeight="1" x14ac:dyDescent="0.3">
      <c r="B10" s="65" t="s">
        <v>22</v>
      </c>
      <c r="C10" s="102"/>
      <c r="D10" s="102">
        <v>679.66329438000002</v>
      </c>
      <c r="E10" s="102">
        <v>2.4725600000000001</v>
      </c>
      <c r="F10" s="102"/>
      <c r="G10" s="102"/>
      <c r="H10" s="101">
        <f t="shared" si="0"/>
        <v>682.13585438000007</v>
      </c>
      <c r="I10" s="32"/>
      <c r="J10" s="28" t="s">
        <v>162</v>
      </c>
      <c r="K10" s="29">
        <f>G16</f>
        <v>466.14299999999997</v>
      </c>
      <c r="L10" s="55">
        <f>K10*$I$79/$I$56</f>
        <v>877.71636812411839</v>
      </c>
      <c r="M10" s="30">
        <f>L10/L$11*100</f>
        <v>12.323349019193147</v>
      </c>
      <c r="N10" s="29">
        <f>G39</f>
        <v>2590.5834390499999</v>
      </c>
      <c r="O10" s="30">
        <f t="shared" si="11"/>
        <v>34.969186764700098</v>
      </c>
      <c r="P10" s="43">
        <f t="shared" si="1"/>
        <v>195.15040770934604</v>
      </c>
      <c r="Q10" s="43">
        <f>N10-L10</f>
        <v>1712.8670709258815</v>
      </c>
      <c r="R10" s="88" t="str">
        <f t="shared" si="3"/>
        <v>Wagering</v>
      </c>
      <c r="S10" s="88">
        <f t="shared" si="4"/>
        <v>1712.8670709258815</v>
      </c>
      <c r="T10" s="61"/>
      <c r="U10" s="113">
        <v>1998</v>
      </c>
      <c r="V10" s="111">
        <v>4625538</v>
      </c>
      <c r="W10" s="111">
        <f t="shared" si="5"/>
        <v>315.05391436437804</v>
      </c>
      <c r="X10" s="111">
        <f t="shared" si="6"/>
        <v>726.32954836185286</v>
      </c>
      <c r="Y10" s="111">
        <f t="shared" si="7"/>
        <v>3.006689994445924</v>
      </c>
      <c r="Z10" s="111">
        <f t="shared" si="8"/>
        <v>126.88155378453528</v>
      </c>
      <c r="AA10" s="111">
        <f t="shared" si="9"/>
        <v>185.68475328771294</v>
      </c>
      <c r="AB10" s="111">
        <f t="shared" si="10"/>
        <v>1356.956459792925</v>
      </c>
    </row>
    <row r="11" spans="2:37" ht="15" customHeight="1" x14ac:dyDescent="0.3">
      <c r="B11" s="65" t="s">
        <v>23</v>
      </c>
      <c r="C11" s="102">
        <v>357.84699999999998</v>
      </c>
      <c r="D11" s="102">
        <v>908.14599999999996</v>
      </c>
      <c r="E11" s="102">
        <v>12.374269999999999</v>
      </c>
      <c r="F11" s="102">
        <v>311.07479999999998</v>
      </c>
      <c r="G11" s="102">
        <v>412.06547999999998</v>
      </c>
      <c r="H11" s="101">
        <f t="shared" si="0"/>
        <v>2001.50755</v>
      </c>
      <c r="I11" s="32"/>
      <c r="J11" s="31" t="s">
        <v>29</v>
      </c>
      <c r="K11" s="56">
        <f>SUM(K6:K10)</f>
        <v>3782.6</v>
      </c>
      <c r="L11" s="56">
        <f t="shared" ref="L11:O11" si="12">SUM(L6:L10)</f>
        <v>7122.3850493653026</v>
      </c>
      <c r="M11" s="33">
        <f t="shared" si="12"/>
        <v>100</v>
      </c>
      <c r="N11" s="56">
        <f t="shared" si="12"/>
        <v>7408.1889764307689</v>
      </c>
      <c r="O11" s="33">
        <f t="shared" si="12"/>
        <v>100.00000000000001</v>
      </c>
      <c r="P11" s="42">
        <f>(N11-L11)/L11*100</f>
        <v>4.0127559109000313</v>
      </c>
      <c r="Q11" s="42">
        <f>N11-L11</f>
        <v>285.80392706546627</v>
      </c>
      <c r="R11" s="88"/>
      <c r="S11" s="88"/>
      <c r="T11" s="61"/>
      <c r="U11" s="113">
        <v>1999</v>
      </c>
      <c r="V11" s="111">
        <v>4673953</v>
      </c>
      <c r="W11" s="111">
        <f t="shared" si="5"/>
        <v>300.55293485946254</v>
      </c>
      <c r="X11" s="111">
        <f t="shared" si="6"/>
        <v>813.65451765581156</v>
      </c>
      <c r="Y11" s="111">
        <f t="shared" si="7"/>
        <v>2.9965692028054947</v>
      </c>
      <c r="Z11" s="111">
        <f t="shared" si="8"/>
        <v>130.13820667773834</v>
      </c>
      <c r="AA11" s="111">
        <f t="shared" si="9"/>
        <v>191.94197807649326</v>
      </c>
      <c r="AB11" s="111">
        <f t="shared" si="10"/>
        <v>1439.2842064723113</v>
      </c>
    </row>
    <row r="12" spans="2:37" ht="15" customHeight="1" x14ac:dyDescent="0.3">
      <c r="B12" s="65" t="s">
        <v>24</v>
      </c>
      <c r="C12" s="102">
        <v>490.9</v>
      </c>
      <c r="D12" s="102">
        <v>1246.309</v>
      </c>
      <c r="E12" s="102">
        <v>8.702</v>
      </c>
      <c r="F12" s="102">
        <v>316.83199999999999</v>
      </c>
      <c r="G12" s="102">
        <v>431.72899999999998</v>
      </c>
      <c r="H12" s="101">
        <f t="shared" si="0"/>
        <v>2494.4719999999998</v>
      </c>
      <c r="I12" s="32"/>
      <c r="J12" s="129" t="s">
        <v>182</v>
      </c>
      <c r="K12" s="130"/>
      <c r="L12" s="130"/>
      <c r="M12" s="130"/>
      <c r="N12" s="130"/>
      <c r="O12" s="130"/>
      <c r="P12" s="130"/>
      <c r="Q12" s="130"/>
      <c r="R12" s="90"/>
      <c r="S12" s="90"/>
      <c r="T12" s="61"/>
      <c r="U12" s="113">
        <v>2000</v>
      </c>
      <c r="V12" s="111">
        <v>4728627</v>
      </c>
      <c r="W12" s="111">
        <f t="shared" si="5"/>
        <v>328.06366674106539</v>
      </c>
      <c r="X12" s="111">
        <f t="shared" si="6"/>
        <v>864.31443892352661</v>
      </c>
      <c r="Y12" s="111">
        <f t="shared" si="7"/>
        <v>2.7009826216360211</v>
      </c>
      <c r="Z12" s="111">
        <f t="shared" si="8"/>
        <v>125.53018819956469</v>
      </c>
      <c r="AA12" s="111">
        <f t="shared" si="9"/>
        <v>185.6175943089016</v>
      </c>
      <c r="AB12" s="111">
        <f t="shared" si="10"/>
        <v>1506.2268707946944</v>
      </c>
    </row>
    <row r="13" spans="2:37" ht="15" customHeight="1" x14ac:dyDescent="0.3">
      <c r="B13" s="65" t="s">
        <v>25</v>
      </c>
      <c r="C13" s="102">
        <v>578.96600000000001</v>
      </c>
      <c r="D13" s="102">
        <v>1455.797</v>
      </c>
      <c r="E13" s="102">
        <v>7.1589999999999998</v>
      </c>
      <c r="F13" s="102">
        <v>287.98140000000001</v>
      </c>
      <c r="G13" s="102">
        <v>426.83300000000003</v>
      </c>
      <c r="H13" s="101">
        <f t="shared" si="0"/>
        <v>2756.7364000000002</v>
      </c>
      <c r="I13" s="32"/>
      <c r="J13" s="130"/>
      <c r="K13" s="130"/>
      <c r="L13" s="130"/>
      <c r="M13" s="130"/>
      <c r="N13" s="130"/>
      <c r="O13" s="130"/>
      <c r="P13" s="130"/>
      <c r="Q13" s="130"/>
      <c r="R13" s="90"/>
      <c r="S13" s="90"/>
      <c r="T13" s="61"/>
      <c r="U13" s="113">
        <v>2001</v>
      </c>
      <c r="V13" s="111">
        <v>4791822</v>
      </c>
      <c r="W13" s="111">
        <f t="shared" si="5"/>
        <v>350.84489746676206</v>
      </c>
      <c r="X13" s="111">
        <f t="shared" si="6"/>
        <v>877.73436302353116</v>
      </c>
      <c r="Y13" s="111">
        <f t="shared" si="7"/>
        <v>2.5433812218419334</v>
      </c>
      <c r="Z13" s="111">
        <f t="shared" si="8"/>
        <v>123.27311745268828</v>
      </c>
      <c r="AA13" s="111">
        <f t="shared" si="9"/>
        <v>192.24341354405473</v>
      </c>
      <c r="AB13" s="111">
        <f t="shared" si="10"/>
        <v>1546.6391727088783</v>
      </c>
    </row>
    <row r="14" spans="2:37" ht="15" customHeight="1" x14ac:dyDescent="0.3">
      <c r="B14" s="65" t="s">
        <v>26</v>
      </c>
      <c r="C14" s="102">
        <v>742.29200000000003</v>
      </c>
      <c r="D14" s="102">
        <v>1711.29</v>
      </c>
      <c r="E14" s="102">
        <v>7.0839999999999996</v>
      </c>
      <c r="F14" s="102">
        <v>298.94299999999998</v>
      </c>
      <c r="G14" s="102">
        <v>437.488</v>
      </c>
      <c r="H14" s="101">
        <f t="shared" si="0"/>
        <v>3197.0969999999993</v>
      </c>
      <c r="I14" s="32"/>
      <c r="R14" s="90"/>
      <c r="S14" s="90"/>
      <c r="T14" s="61"/>
      <c r="U14" s="113">
        <v>2002</v>
      </c>
      <c r="V14" s="111">
        <v>4850721</v>
      </c>
      <c r="W14" s="111">
        <f t="shared" si="5"/>
        <v>324.42045845550945</v>
      </c>
      <c r="X14" s="111">
        <f t="shared" si="6"/>
        <v>912.47940281324406</v>
      </c>
      <c r="Y14" s="111">
        <f t="shared" si="7"/>
        <v>2.3491339806380735</v>
      </c>
      <c r="Z14" s="111">
        <f t="shared" si="8"/>
        <v>118.98089463225401</v>
      </c>
      <c r="AA14" s="111">
        <f t="shared" si="9"/>
        <v>196.3285698001381</v>
      </c>
      <c r="AB14" s="111">
        <f t="shared" si="10"/>
        <v>1554.5584596817835</v>
      </c>
    </row>
    <row r="15" spans="2:37" ht="15" customHeight="1" x14ac:dyDescent="0.3">
      <c r="B15" s="65" t="s">
        <v>27</v>
      </c>
      <c r="C15" s="102">
        <v>721.85199999999998</v>
      </c>
      <c r="D15" s="102">
        <v>1954.192</v>
      </c>
      <c r="E15" s="102">
        <v>7.1970000000000001</v>
      </c>
      <c r="F15" s="102">
        <v>312.55900000000003</v>
      </c>
      <c r="G15" s="102">
        <v>460.99599999999998</v>
      </c>
      <c r="H15" s="101">
        <f t="shared" si="0"/>
        <v>3456.7960000000003</v>
      </c>
      <c r="I15" s="32"/>
      <c r="T15" s="61"/>
      <c r="U15" s="113">
        <v>2003</v>
      </c>
      <c r="V15" s="111">
        <v>4911726</v>
      </c>
      <c r="W15" s="111">
        <f t="shared" si="5"/>
        <v>324.97921311215504</v>
      </c>
      <c r="X15" s="111">
        <f t="shared" si="6"/>
        <v>797.06700069492422</v>
      </c>
      <c r="Y15" s="111">
        <f t="shared" si="7"/>
        <v>2.0784394069155852</v>
      </c>
      <c r="Z15" s="111">
        <f t="shared" si="8"/>
        <v>125.1103062283705</v>
      </c>
      <c r="AA15" s="111">
        <f t="shared" si="9"/>
        <v>197.23901690315964</v>
      </c>
      <c r="AB15" s="111">
        <f t="shared" si="10"/>
        <v>1446.4739763455245</v>
      </c>
    </row>
    <row r="16" spans="2:37" ht="15" customHeight="1" x14ac:dyDescent="0.3">
      <c r="B16" s="65" t="s">
        <v>28</v>
      </c>
      <c r="C16" s="102">
        <v>823.86900000000003</v>
      </c>
      <c r="D16" s="102">
        <v>2170.56</v>
      </c>
      <c r="E16" s="102">
        <v>6.7830000000000004</v>
      </c>
      <c r="F16" s="102">
        <v>315.245</v>
      </c>
      <c r="G16" s="102">
        <v>466.14299999999997</v>
      </c>
      <c r="H16" s="101">
        <f t="shared" si="0"/>
        <v>3782.6</v>
      </c>
      <c r="I16" s="32"/>
      <c r="T16" s="61"/>
      <c r="U16" s="113">
        <v>2004</v>
      </c>
      <c r="V16" s="111">
        <v>4927149</v>
      </c>
      <c r="W16" s="111">
        <f t="shared" si="5"/>
        <v>321.19107652577895</v>
      </c>
      <c r="X16" s="111">
        <f t="shared" si="6"/>
        <v>763.49746950172073</v>
      </c>
      <c r="Y16" s="111">
        <f t="shared" si="7"/>
        <v>2.2292368848238358</v>
      </c>
      <c r="Z16" s="111">
        <f t="shared" si="8"/>
        <v>125.81974280181079</v>
      </c>
      <c r="AA16" s="111">
        <f t="shared" si="9"/>
        <v>203.97067582878341</v>
      </c>
      <c r="AB16" s="111">
        <f t="shared" si="10"/>
        <v>1416.708201542918</v>
      </c>
    </row>
    <row r="17" spans="2:30" ht="15" customHeight="1" x14ac:dyDescent="0.3">
      <c r="B17" s="65" t="s">
        <v>30</v>
      </c>
      <c r="C17" s="102">
        <v>945.74599999999998</v>
      </c>
      <c r="D17" s="102">
        <v>2366.0419999999999</v>
      </c>
      <c r="E17" s="102">
        <v>6.8559999999999999</v>
      </c>
      <c r="F17" s="102">
        <v>332.298</v>
      </c>
      <c r="G17" s="102">
        <v>518.21600000000001</v>
      </c>
      <c r="H17" s="101">
        <f t="shared" si="0"/>
        <v>4169.1580000000004</v>
      </c>
      <c r="I17" s="32"/>
      <c r="R17" s="61"/>
      <c r="S17" s="61"/>
      <c r="T17" s="61"/>
      <c r="U17" s="113">
        <v>2005</v>
      </c>
      <c r="V17" s="111">
        <v>4989246</v>
      </c>
      <c r="W17" s="111">
        <f t="shared" si="5"/>
        <v>297.09262537286884</v>
      </c>
      <c r="X17" s="111">
        <f t="shared" si="6"/>
        <v>771.46336943908591</v>
      </c>
      <c r="Y17" s="111">
        <f t="shared" si="7"/>
        <v>2.1151359814568695</v>
      </c>
      <c r="Z17" s="111">
        <f t="shared" si="8"/>
        <v>121.56180694159892</v>
      </c>
      <c r="AA17" s="111">
        <f t="shared" si="9"/>
        <v>203.25744321730556</v>
      </c>
      <c r="AB17" s="111">
        <f t="shared" si="10"/>
        <v>1395.4903809523162</v>
      </c>
    </row>
    <row r="18" spans="2:30" ht="15" customHeight="1" x14ac:dyDescent="0.3">
      <c r="B18" s="65" t="s">
        <v>31</v>
      </c>
      <c r="C18" s="102">
        <v>911.19799999999998</v>
      </c>
      <c r="D18" s="102">
        <v>2562.8760000000002</v>
      </c>
      <c r="E18" s="102">
        <v>6.5979999999999999</v>
      </c>
      <c r="F18" s="102">
        <v>334.18099999999998</v>
      </c>
      <c r="G18" s="102">
        <v>551.42700000000002</v>
      </c>
      <c r="H18" s="101">
        <f t="shared" si="0"/>
        <v>4366.28</v>
      </c>
      <c r="I18" s="32"/>
      <c r="R18" s="25"/>
      <c r="S18" s="25"/>
      <c r="T18" s="84"/>
      <c r="U18" s="113">
        <v>2006</v>
      </c>
      <c r="V18" s="111">
        <v>5061266</v>
      </c>
      <c r="W18" s="111">
        <f t="shared" si="5"/>
        <v>314.29609332733884</v>
      </c>
      <c r="X18" s="111">
        <f t="shared" si="6"/>
        <v>756.5594450652668</v>
      </c>
      <c r="Y18" s="111">
        <f t="shared" si="7"/>
        <v>1.940622555810511</v>
      </c>
      <c r="Z18" s="111">
        <f t="shared" si="8"/>
        <v>119.14449427440421</v>
      </c>
      <c r="AA18" s="111">
        <f t="shared" si="9"/>
        <v>195.70330513254754</v>
      </c>
      <c r="AB18" s="111">
        <f t="shared" si="10"/>
        <v>1387.6439603553681</v>
      </c>
    </row>
    <row r="19" spans="2:30" ht="15" customHeight="1" x14ac:dyDescent="0.3">
      <c r="B19" s="65" t="s">
        <v>32</v>
      </c>
      <c r="C19" s="102">
        <v>951.74699999999996</v>
      </c>
      <c r="D19" s="102">
        <v>2334.3220000000001</v>
      </c>
      <c r="E19" s="102">
        <v>6.0869999999999997</v>
      </c>
      <c r="F19" s="102">
        <v>366.40300000000002</v>
      </c>
      <c r="G19" s="102">
        <v>577.64200000000005</v>
      </c>
      <c r="H19" s="101">
        <f t="shared" si="0"/>
        <v>4236.201</v>
      </c>
      <c r="I19" s="32"/>
      <c r="R19" s="25"/>
      <c r="S19" s="25"/>
      <c r="T19" s="25"/>
      <c r="U19" s="113">
        <v>2007</v>
      </c>
      <c r="V19" s="111">
        <v>5153522</v>
      </c>
      <c r="W19" s="111">
        <f t="shared" si="5"/>
        <v>313.11723709840959</v>
      </c>
      <c r="X19" s="111">
        <f t="shared" si="6"/>
        <v>749.4850339091405</v>
      </c>
      <c r="Y19" s="111">
        <f t="shared" si="7"/>
        <v>2.1422143546609003</v>
      </c>
      <c r="Z19" s="111">
        <f t="shared" si="8"/>
        <v>119.46005743832913</v>
      </c>
      <c r="AA19" s="111">
        <f t="shared" si="9"/>
        <v>201.94451846114987</v>
      </c>
      <c r="AB19" s="111">
        <f t="shared" si="10"/>
        <v>1386.1490612616901</v>
      </c>
    </row>
    <row r="20" spans="2:30" ht="15" customHeight="1" x14ac:dyDescent="0.3">
      <c r="B20" s="65" t="s">
        <v>33</v>
      </c>
      <c r="C20" s="102">
        <v>963.75900000000001</v>
      </c>
      <c r="D20" s="102">
        <v>2290.9340000000002</v>
      </c>
      <c r="E20" s="102">
        <v>6.6890000000000001</v>
      </c>
      <c r="F20" s="102">
        <v>377.53199999999998</v>
      </c>
      <c r="G20" s="102">
        <v>612.03</v>
      </c>
      <c r="H20" s="101">
        <f t="shared" si="0"/>
        <v>4250.9440000000004</v>
      </c>
      <c r="I20" s="32"/>
      <c r="U20" s="113">
        <v>2008</v>
      </c>
      <c r="V20" s="111">
        <v>5256375</v>
      </c>
      <c r="W20" s="111">
        <f t="shared" si="5"/>
        <v>304.70914325477486</v>
      </c>
      <c r="X20" s="111">
        <f t="shared" si="6"/>
        <v>722.50957015625124</v>
      </c>
      <c r="Y20" s="111">
        <f t="shared" si="7"/>
        <v>1.8115941691096229</v>
      </c>
      <c r="Z20" s="111">
        <f t="shared" si="8"/>
        <v>117.82832020190857</v>
      </c>
      <c r="AA20" s="111">
        <f t="shared" si="9"/>
        <v>191.20047085681674</v>
      </c>
      <c r="AB20" s="111">
        <f t="shared" si="10"/>
        <v>1338.0590986388611</v>
      </c>
    </row>
    <row r="21" spans="2:30" ht="15" customHeight="1" x14ac:dyDescent="0.3">
      <c r="B21" s="65" t="s">
        <v>34</v>
      </c>
      <c r="C21" s="102">
        <v>921.56</v>
      </c>
      <c r="D21" s="102">
        <v>2393.0239999999999</v>
      </c>
      <c r="E21" s="102">
        <v>6.5609999999999999</v>
      </c>
      <c r="F21" s="102">
        <v>377.07600000000002</v>
      </c>
      <c r="G21" s="102">
        <v>630.49</v>
      </c>
      <c r="H21" s="101">
        <f t="shared" si="0"/>
        <v>4328.7110000000002</v>
      </c>
      <c r="I21" s="32"/>
      <c r="U21" s="113">
        <v>2009</v>
      </c>
      <c r="V21" s="111">
        <v>5371934</v>
      </c>
      <c r="W21" s="111">
        <f t="shared" si="5"/>
        <v>325.89234209737674</v>
      </c>
      <c r="X21" s="111">
        <f t="shared" si="6"/>
        <v>724.21536992057656</v>
      </c>
      <c r="Y21" s="111">
        <f t="shared" si="7"/>
        <v>1.7620675237884098</v>
      </c>
      <c r="Z21" s="111">
        <f t="shared" si="8"/>
        <v>117.60322746022881</v>
      </c>
      <c r="AA21" s="111">
        <f t="shared" si="9"/>
        <v>196.60144781760613</v>
      </c>
      <c r="AB21" s="111">
        <f t="shared" si="10"/>
        <v>1366.0744548195767</v>
      </c>
    </row>
    <row r="22" spans="2:30" ht="15" customHeight="1" x14ac:dyDescent="0.3">
      <c r="B22" s="65" t="s">
        <v>35</v>
      </c>
      <c r="C22" s="102">
        <v>1027.127</v>
      </c>
      <c r="D22" s="102">
        <v>2472.4540000000002</v>
      </c>
      <c r="E22" s="102">
        <v>6.3419999999999996</v>
      </c>
      <c r="F22" s="102">
        <v>389.36700000000002</v>
      </c>
      <c r="G22" s="102">
        <v>639.56298839999999</v>
      </c>
      <c r="H22" s="101">
        <f t="shared" si="0"/>
        <v>4534.8529884</v>
      </c>
      <c r="I22" s="34"/>
      <c r="U22" s="113">
        <v>2010</v>
      </c>
      <c r="V22" s="111">
        <v>5461101</v>
      </c>
      <c r="W22" s="111">
        <f t="shared" si="5"/>
        <v>336.84663750869197</v>
      </c>
      <c r="X22" s="111">
        <f t="shared" si="6"/>
        <v>662.73227350414538</v>
      </c>
      <c r="Y22" s="111">
        <f t="shared" si="7"/>
        <v>1.4904231066620142</v>
      </c>
      <c r="Z22" s="111">
        <f t="shared" si="8"/>
        <v>111.44924521109294</v>
      </c>
      <c r="AA22" s="111">
        <f t="shared" si="9"/>
        <v>194.11432807006994</v>
      </c>
      <c r="AB22" s="111">
        <f t="shared" si="10"/>
        <v>1306.6329074006621</v>
      </c>
    </row>
    <row r="23" spans="2:30" ht="15" customHeight="1" x14ac:dyDescent="0.3">
      <c r="B23" s="65" t="s">
        <v>36</v>
      </c>
      <c r="C23" s="102">
        <v>1062.4749999999999</v>
      </c>
      <c r="D23" s="102">
        <v>2543.1660000000002</v>
      </c>
      <c r="E23" s="102">
        <v>7.2690000000000001</v>
      </c>
      <c r="F23" s="102">
        <v>405.35399999999998</v>
      </c>
      <c r="G23" s="102">
        <v>685.24174600000003</v>
      </c>
      <c r="H23" s="101">
        <f t="shared" si="0"/>
        <v>4703.5057459999998</v>
      </c>
      <c r="I23" s="34"/>
      <c r="U23" s="113">
        <v>2011</v>
      </c>
      <c r="V23" s="111">
        <v>5537817</v>
      </c>
      <c r="W23" s="111">
        <f t="shared" si="5"/>
        <v>327.939146571072</v>
      </c>
      <c r="X23" s="111">
        <f t="shared" si="6"/>
        <v>644.31909721827208</v>
      </c>
      <c r="Y23" s="111">
        <f t="shared" si="7"/>
        <v>1.4063210446841556</v>
      </c>
      <c r="Z23" s="111">
        <f t="shared" si="8"/>
        <v>103.36374623587412</v>
      </c>
      <c r="AA23" s="111">
        <f t="shared" si="9"/>
        <v>182.61225788592006</v>
      </c>
      <c r="AB23" s="111">
        <f t="shared" si="10"/>
        <v>1259.6405689558226</v>
      </c>
    </row>
    <row r="24" spans="2:30" ht="15" customHeight="1" x14ac:dyDescent="0.3">
      <c r="B24" s="65" t="s">
        <v>37</v>
      </c>
      <c r="C24" s="102">
        <v>1101.3699999999999</v>
      </c>
      <c r="D24" s="102">
        <v>2611.5079999999998</v>
      </c>
      <c r="E24" s="102">
        <v>6.548</v>
      </c>
      <c r="F24" s="102">
        <v>425.89</v>
      </c>
      <c r="G24" s="102">
        <v>691.09334999999999</v>
      </c>
      <c r="H24" s="101">
        <f t="shared" si="0"/>
        <v>4836.4093499999999</v>
      </c>
      <c r="I24" s="34"/>
      <c r="U24" s="113">
        <v>2012</v>
      </c>
      <c r="V24" s="111">
        <v>5653429</v>
      </c>
      <c r="W24" s="111">
        <f t="shared" si="5"/>
        <v>359.39359551500598</v>
      </c>
      <c r="X24" s="111">
        <f t="shared" si="6"/>
        <v>630.67503172750958</v>
      </c>
      <c r="Y24" s="111">
        <f t="shared" si="7"/>
        <v>1.6576830849910749</v>
      </c>
      <c r="Z24" s="111">
        <f t="shared" si="8"/>
        <v>112.78242554367695</v>
      </c>
      <c r="AA24" s="111">
        <f t="shared" si="9"/>
        <v>180.18413024219387</v>
      </c>
      <c r="AB24" s="111">
        <f t="shared" si="10"/>
        <v>1284.6928661133775</v>
      </c>
    </row>
    <row r="25" spans="2:30" ht="15" customHeight="1" x14ac:dyDescent="0.3">
      <c r="B25" s="65" t="s">
        <v>38</v>
      </c>
      <c r="C25" s="102">
        <v>1218.258</v>
      </c>
      <c r="D25" s="102">
        <v>2707.2779999999998</v>
      </c>
      <c r="E25" s="102">
        <v>6.5869999999999997</v>
      </c>
      <c r="F25" s="102">
        <v>439.62700000000001</v>
      </c>
      <c r="G25" s="102">
        <v>734.93990399999996</v>
      </c>
      <c r="H25" s="101">
        <f t="shared" si="0"/>
        <v>5106.6899039999998</v>
      </c>
      <c r="I25" s="34"/>
      <c r="U25" s="113">
        <v>2013</v>
      </c>
      <c r="V25" s="111">
        <v>5775808</v>
      </c>
      <c r="W25" s="111">
        <f t="shared" si="5"/>
        <v>346.05593391936634</v>
      </c>
      <c r="X25" s="111">
        <f t="shared" si="6"/>
        <v>561.05567460018926</v>
      </c>
      <c r="Y25" s="111">
        <f t="shared" si="7"/>
        <v>3.1300296499464082</v>
      </c>
      <c r="Z25" s="111">
        <f t="shared" si="8"/>
        <v>118.79109072942572</v>
      </c>
      <c r="AA25" s="111">
        <f t="shared" si="9"/>
        <v>174.24132090344389</v>
      </c>
      <c r="AB25" s="111">
        <f t="shared" si="10"/>
        <v>1203.2740498023716</v>
      </c>
    </row>
    <row r="26" spans="2:30" ht="15" customHeight="1" x14ac:dyDescent="0.35">
      <c r="B26" s="65" t="s">
        <v>39</v>
      </c>
      <c r="C26" s="102">
        <v>1320.0691097900001</v>
      </c>
      <c r="D26" s="102">
        <v>2597.1831240000001</v>
      </c>
      <c r="E26" s="102">
        <v>5.8408227500000001</v>
      </c>
      <c r="F26" s="102">
        <v>436.75871904399997</v>
      </c>
      <c r="G26" s="102">
        <v>760.71511399999997</v>
      </c>
      <c r="H26" s="101">
        <f t="shared" si="0"/>
        <v>5120.5668895839999</v>
      </c>
      <c r="I26" s="34"/>
      <c r="U26" s="113">
        <v>2014</v>
      </c>
      <c r="V26" s="111">
        <v>5901970</v>
      </c>
      <c r="W26" s="111">
        <f t="shared" si="5"/>
        <v>332.51637767599766</v>
      </c>
      <c r="X26" s="111">
        <f t="shared" si="6"/>
        <v>534.91179067959547</v>
      </c>
      <c r="Y26" s="111">
        <f t="shared" si="7"/>
        <v>3.2032050147408166</v>
      </c>
      <c r="Z26" s="111">
        <f t="shared" si="8"/>
        <v>104.65883756272171</v>
      </c>
      <c r="AA26" s="111">
        <f t="shared" si="9"/>
        <v>167.59278220949957</v>
      </c>
      <c r="AB26" s="111">
        <f t="shared" si="10"/>
        <v>1142.8829931425555</v>
      </c>
      <c r="AD26" s="114" t="s">
        <v>194</v>
      </c>
    </row>
    <row r="27" spans="2:30" ht="15" customHeight="1" x14ac:dyDescent="0.3">
      <c r="B27" s="65" t="s">
        <v>40</v>
      </c>
      <c r="C27" s="102">
        <v>1349.4670000000001</v>
      </c>
      <c r="D27" s="102">
        <v>2651.3679999999999</v>
      </c>
      <c r="E27" s="102">
        <v>5.7869999999999999</v>
      </c>
      <c r="F27" s="102">
        <v>425.34100000000001</v>
      </c>
      <c r="G27" s="102">
        <v>751.44799999999998</v>
      </c>
      <c r="H27" s="101">
        <f t="shared" si="0"/>
        <v>5183.4110000000001</v>
      </c>
      <c r="I27" s="34"/>
      <c r="U27" s="113">
        <v>2015</v>
      </c>
      <c r="V27" s="111">
        <v>6032968</v>
      </c>
      <c r="W27" s="111">
        <f t="shared" si="5"/>
        <v>385.20957359832261</v>
      </c>
      <c r="X27" s="111">
        <f t="shared" si="6"/>
        <v>531.39717579518822</v>
      </c>
      <c r="Y27" s="111">
        <f t="shared" si="7"/>
        <v>3.458280575948669</v>
      </c>
      <c r="Z27" s="111">
        <f t="shared" si="8"/>
        <v>102.93671660804908</v>
      </c>
      <c r="AA27" s="111">
        <f t="shared" si="9"/>
        <v>165.80420160972687</v>
      </c>
      <c r="AB27" s="111">
        <f t="shared" si="10"/>
        <v>1188.8059481872353</v>
      </c>
    </row>
    <row r="28" spans="2:30" ht="15" customHeight="1" x14ac:dyDescent="0.3">
      <c r="B28" s="65" t="s">
        <v>41</v>
      </c>
      <c r="C28" s="102">
        <v>1528.04</v>
      </c>
      <c r="D28" s="102">
        <v>2681.4520000000002</v>
      </c>
      <c r="E28" s="102">
        <v>7.048</v>
      </c>
      <c r="F28" s="102">
        <v>479.51900000000001</v>
      </c>
      <c r="G28" s="102">
        <v>766.09199999999998</v>
      </c>
      <c r="H28" s="101">
        <f t="shared" si="0"/>
        <v>5462.1509999999998</v>
      </c>
      <c r="I28" s="34"/>
      <c r="U28" s="113">
        <v>2016</v>
      </c>
      <c r="V28" s="111">
        <v>6179249</v>
      </c>
      <c r="W28" s="111">
        <f t="shared" si="5"/>
        <v>368.3706019992315</v>
      </c>
      <c r="X28" s="111">
        <f t="shared" si="6"/>
        <v>520.55926052749282</v>
      </c>
      <c r="Y28" s="111">
        <f t="shared" si="7"/>
        <v>3.9192997227561857</v>
      </c>
      <c r="Z28" s="111">
        <f t="shared" si="8"/>
        <v>105.5245072624861</v>
      </c>
      <c r="AA28" s="111">
        <f t="shared" si="9"/>
        <v>154.19474006795417</v>
      </c>
      <c r="AB28" s="111">
        <f t="shared" si="10"/>
        <v>1152.5684095799206</v>
      </c>
    </row>
    <row r="29" spans="2:30" ht="15" customHeight="1" x14ac:dyDescent="0.3">
      <c r="B29" s="65" t="s">
        <v>42</v>
      </c>
      <c r="C29" s="102">
        <v>1536.12</v>
      </c>
      <c r="D29" s="102">
        <v>2490.4899999999998</v>
      </c>
      <c r="E29" s="102">
        <v>13.894</v>
      </c>
      <c r="F29" s="102">
        <v>527.30600000000004</v>
      </c>
      <c r="G29" s="102">
        <v>773.44600000000003</v>
      </c>
      <c r="H29" s="101">
        <f t="shared" si="0"/>
        <v>5341.2559999999994</v>
      </c>
      <c r="I29" s="34"/>
      <c r="U29" s="113">
        <v>2017</v>
      </c>
      <c r="V29" s="111">
        <v>6321606</v>
      </c>
      <c r="W29" s="111">
        <f t="shared" si="5"/>
        <v>296.08424702810942</v>
      </c>
      <c r="X29" s="111">
        <f t="shared" si="6"/>
        <v>496.47017804381329</v>
      </c>
      <c r="Y29" s="111">
        <f t="shared" si="7"/>
        <v>4.4431206568458306</v>
      </c>
      <c r="Z29" s="111">
        <f t="shared" si="8"/>
        <v>95.054632071728676</v>
      </c>
      <c r="AA29" s="111">
        <f t="shared" si="9"/>
        <v>149.58905071599537</v>
      </c>
      <c r="AB29" s="111">
        <f t="shared" si="10"/>
        <v>1041.6412285164927</v>
      </c>
    </row>
    <row r="30" spans="2:30" ht="15" customHeight="1" x14ac:dyDescent="0.3">
      <c r="B30" s="65" t="s">
        <v>43</v>
      </c>
      <c r="C30" s="102">
        <v>1556.771</v>
      </c>
      <c r="D30" s="102">
        <v>2504.34330215</v>
      </c>
      <c r="E30" s="102">
        <v>14.996725</v>
      </c>
      <c r="F30" s="102">
        <v>489.99043099800002</v>
      </c>
      <c r="G30" s="102">
        <v>784.63378248180004</v>
      </c>
      <c r="H30" s="101">
        <f t="shared" si="0"/>
        <v>5350.7352406298005</v>
      </c>
      <c r="I30" s="34"/>
      <c r="U30" s="113">
        <v>2018</v>
      </c>
      <c r="V30" s="111">
        <v>6462019</v>
      </c>
      <c r="W30" s="111">
        <f t="shared" si="5"/>
        <v>322.05080459801809</v>
      </c>
      <c r="X30" s="111">
        <f t="shared" si="6"/>
        <v>489.24854475290795</v>
      </c>
      <c r="Y30" s="111">
        <f t="shared" si="7"/>
        <v>4.1869214044340604</v>
      </c>
      <c r="Z30" s="111">
        <f t="shared" si="8"/>
        <v>93.629743207075705</v>
      </c>
      <c r="AA30" s="111">
        <f t="shared" si="9"/>
        <v>146.34992728193015</v>
      </c>
      <c r="AB30" s="111">
        <f t="shared" si="10"/>
        <v>1055.4659412443659</v>
      </c>
    </row>
    <row r="31" spans="2:30" ht="15" customHeight="1" x14ac:dyDescent="0.3">
      <c r="B31" s="65" t="s">
        <v>44</v>
      </c>
      <c r="C31" s="102">
        <v>1864.3879999999999</v>
      </c>
      <c r="D31" s="102">
        <v>2571.9259999999999</v>
      </c>
      <c r="E31" s="102">
        <v>16.737841549999999</v>
      </c>
      <c r="F31" s="102">
        <v>498.20667075</v>
      </c>
      <c r="G31" s="102">
        <v>802.48099999999999</v>
      </c>
      <c r="H31" s="101">
        <f t="shared" si="0"/>
        <v>5753.7395122999997</v>
      </c>
      <c r="I31" s="34"/>
      <c r="R31" s="54"/>
      <c r="S31" s="54"/>
      <c r="U31" s="113">
        <v>2019</v>
      </c>
      <c r="V31" s="111">
        <v>6596880</v>
      </c>
      <c r="W31" s="111">
        <f t="shared" si="5"/>
        <v>294.7029618996977</v>
      </c>
      <c r="X31" s="111">
        <f t="shared" si="6"/>
        <v>473.66264809798048</v>
      </c>
      <c r="Y31" s="111">
        <f t="shared" si="7"/>
        <v>3.8586215530007228</v>
      </c>
      <c r="Z31" s="111">
        <f t="shared" si="8"/>
        <v>112.36010655218179</v>
      </c>
      <c r="AA31" s="111">
        <f t="shared" si="9"/>
        <v>138.30128172757196</v>
      </c>
      <c r="AB31" s="111">
        <f t="shared" si="10"/>
        <v>1022.8856198304327</v>
      </c>
    </row>
    <row r="32" spans="2:30" ht="15" customHeight="1" x14ac:dyDescent="0.3">
      <c r="B32" s="85" t="s">
        <v>135</v>
      </c>
      <c r="C32" s="102">
        <v>1851.694</v>
      </c>
      <c r="D32" s="102">
        <v>2616.703</v>
      </c>
      <c r="E32" s="102">
        <v>19.701202380000002</v>
      </c>
      <c r="F32" s="102">
        <v>530.44161474999999</v>
      </c>
      <c r="G32" s="102">
        <v>775.09299999999996</v>
      </c>
      <c r="H32" s="101">
        <f t="shared" si="0"/>
        <v>5793.6328171299992</v>
      </c>
      <c r="R32" s="54"/>
      <c r="S32" s="54"/>
      <c r="U32" s="113">
        <v>2020</v>
      </c>
      <c r="V32" s="111">
        <v>6693858</v>
      </c>
      <c r="W32" s="111">
        <f t="shared" si="5"/>
        <v>208.08981104525091</v>
      </c>
      <c r="X32" s="111">
        <f t="shared" si="6"/>
        <v>334.90032498938132</v>
      </c>
      <c r="Y32" s="111">
        <f t="shared" si="7"/>
        <v>2.6335273759384235</v>
      </c>
      <c r="Z32" s="111">
        <f t="shared" si="8"/>
        <v>109.45790880981093</v>
      </c>
      <c r="AA32" s="111">
        <f t="shared" si="9"/>
        <v>120.84689807123154</v>
      </c>
      <c r="AB32" s="111">
        <f t="shared" si="10"/>
        <v>775.92847029161305</v>
      </c>
    </row>
    <row r="33" spans="2:31" ht="15" customHeight="1" x14ac:dyDescent="0.3">
      <c r="B33" s="103" t="s">
        <v>137</v>
      </c>
      <c r="C33" s="102">
        <v>1556.2681852400001</v>
      </c>
      <c r="D33" s="102">
        <v>2609.5300603300002</v>
      </c>
      <c r="E33" s="102">
        <v>23.353783225000001</v>
      </c>
      <c r="F33" s="102">
        <v>499.62299999999999</v>
      </c>
      <c r="G33" s="102">
        <v>786.26499999999999</v>
      </c>
      <c r="H33" s="101">
        <f t="shared" si="0"/>
        <v>5475.0400287950006</v>
      </c>
      <c r="U33" s="113">
        <v>2021</v>
      </c>
      <c r="V33" s="111">
        <v>6548040</v>
      </c>
      <c r="W33" s="111">
        <f t="shared" si="5"/>
        <v>68.334293904848678</v>
      </c>
      <c r="X33" s="111">
        <f t="shared" si="6"/>
        <v>267.94029974520265</v>
      </c>
      <c r="Y33" s="111">
        <f t="shared" si="7"/>
        <v>2.2966844621353575</v>
      </c>
      <c r="Z33" s="111">
        <f t="shared" si="8"/>
        <v>123.24407842816717</v>
      </c>
      <c r="AA33" s="111">
        <f t="shared" si="9"/>
        <v>126.74234040159463</v>
      </c>
      <c r="AB33" s="111">
        <f t="shared" si="10"/>
        <v>588.55769694194851</v>
      </c>
    </row>
    <row r="34" spans="2:31" ht="15" customHeight="1" x14ac:dyDescent="0.3">
      <c r="B34" s="103" t="s">
        <v>138</v>
      </c>
      <c r="C34" s="102">
        <v>1774</v>
      </c>
      <c r="D34" s="102">
        <v>2695</v>
      </c>
      <c r="E34" s="102">
        <v>23.063437400000002</v>
      </c>
      <c r="F34" s="102">
        <v>515.754539587865</v>
      </c>
      <c r="G34" s="102">
        <v>806.16091402785401</v>
      </c>
      <c r="H34" s="101">
        <f t="shared" si="0"/>
        <v>5813.9788910157195</v>
      </c>
      <c r="U34" s="113">
        <v>2022</v>
      </c>
      <c r="V34" s="111">
        <v>6630631</v>
      </c>
      <c r="W34" s="111">
        <f t="shared" si="5"/>
        <v>102.67882120603595</v>
      </c>
      <c r="X34" s="111">
        <f t="shared" si="6"/>
        <v>356.35667716638494</v>
      </c>
      <c r="Y34" s="111">
        <f t="shared" si="7"/>
        <v>3.5016272724506377</v>
      </c>
      <c r="Z34" s="111">
        <f t="shared" si="8"/>
        <v>125.04462811486152</v>
      </c>
      <c r="AA34" s="111">
        <f t="shared" si="9"/>
        <v>415.76124685493971</v>
      </c>
      <c r="AB34" s="111">
        <f t="shared" si="10"/>
        <v>1003.3430006146729</v>
      </c>
    </row>
    <row r="35" spans="2:31" ht="19.5" customHeight="1" x14ac:dyDescent="0.3">
      <c r="B35" s="103" t="s">
        <v>139</v>
      </c>
      <c r="C35" s="102">
        <v>1679.0789863800001</v>
      </c>
      <c r="D35" s="102">
        <v>2698.7071793499999</v>
      </c>
      <c r="E35" s="102">
        <v>21.984612317</v>
      </c>
      <c r="F35" s="102">
        <v>640.17508545909095</v>
      </c>
      <c r="G35" s="102">
        <v>787.97571100497498</v>
      </c>
      <c r="H35" s="101">
        <f t="shared" si="0"/>
        <v>5827.921574511066</v>
      </c>
      <c r="U35" s="113">
        <v>2023</v>
      </c>
      <c r="V35" s="111">
        <v>6815441</v>
      </c>
      <c r="W35" s="111">
        <f t="shared" si="5"/>
        <v>144.26247417911256</v>
      </c>
      <c r="X35" s="111">
        <f t="shared" si="6"/>
        <v>443.35573726190279</v>
      </c>
      <c r="Y35" s="111">
        <f t="shared" si="7"/>
        <v>7.264077165366114</v>
      </c>
      <c r="Z35" s="111">
        <f t="shared" si="8"/>
        <v>111.98400770236351</v>
      </c>
      <c r="AA35" s="111">
        <f t="shared" si="9"/>
        <v>380.10503488328925</v>
      </c>
      <c r="AB35" s="111">
        <f t="shared" si="10"/>
        <v>1086.9713311920343</v>
      </c>
    </row>
    <row r="36" spans="2:31" ht="15" customHeight="1" x14ac:dyDescent="0.3">
      <c r="B36" s="103" t="s">
        <v>153</v>
      </c>
      <c r="C36" s="102">
        <v>1235.3719830099999</v>
      </c>
      <c r="D36" s="102">
        <v>1988.2111311199999</v>
      </c>
      <c r="E36" s="102">
        <v>15.634527804999999</v>
      </c>
      <c r="F36" s="102">
        <v>649.821503432952</v>
      </c>
      <c r="G36" s="102">
        <v>717.43480068036604</v>
      </c>
      <c r="H36" s="101">
        <f t="shared" si="0"/>
        <v>4606.473946048317</v>
      </c>
      <c r="J36" s="32"/>
      <c r="U36" s="106"/>
      <c r="V36"/>
      <c r="W36"/>
      <c r="X36"/>
      <c r="Y36"/>
      <c r="Z36"/>
      <c r="AA36"/>
      <c r="AB36"/>
    </row>
    <row r="37" spans="2:31" ht="15" customHeight="1" x14ac:dyDescent="0.3">
      <c r="B37" s="103" t="s">
        <v>171</v>
      </c>
      <c r="C37" s="102">
        <v>399.19080645999998</v>
      </c>
      <c r="D37" s="102">
        <v>1565.2361095199999</v>
      </c>
      <c r="E37" s="102">
        <v>13.416620999999999</v>
      </c>
      <c r="F37" s="102">
        <v>719.959192490737</v>
      </c>
      <c r="G37" s="102">
        <v>740.395110367131</v>
      </c>
      <c r="H37" s="101">
        <f t="shared" si="0"/>
        <v>3438.1978398378683</v>
      </c>
      <c r="J37" s="32"/>
      <c r="U37"/>
      <c r="V37"/>
      <c r="W37" s="108" t="s">
        <v>191</v>
      </c>
      <c r="X37"/>
      <c r="Y37"/>
      <c r="Z37"/>
      <c r="AA37"/>
      <c r="AB37"/>
    </row>
    <row r="38" spans="2:31" ht="15" customHeight="1" x14ac:dyDescent="0.3">
      <c r="B38" s="103" t="s">
        <v>167</v>
      </c>
      <c r="C38" s="102">
        <v>644.61668457999997</v>
      </c>
      <c r="D38" s="102">
        <v>2237.2039049999998</v>
      </c>
      <c r="E38" s="102">
        <v>21.983183449999999</v>
      </c>
      <c r="F38" s="102">
        <v>785.02901234322599</v>
      </c>
      <c r="G38" s="102">
        <v>2610.14524102</v>
      </c>
      <c r="H38" s="101">
        <f t="shared" si="0"/>
        <v>6298.9780263932262</v>
      </c>
      <c r="J38" s="32"/>
      <c r="U38"/>
      <c r="V38" s="109"/>
      <c r="W38" s="110">
        <f>(W35-W14)/W14*100</f>
        <v>-55.532251305631974</v>
      </c>
      <c r="X38" s="110">
        <f t="shared" ref="X38:AB38" si="13">(X35-X14)/X14*100</f>
        <v>-51.411973147557852</v>
      </c>
      <c r="Y38" s="110">
        <f t="shared" si="13"/>
        <v>209.2236213531354</v>
      </c>
      <c r="Z38" s="110">
        <f t="shared" si="13"/>
        <v>-5.8806810551529827</v>
      </c>
      <c r="AA38" s="110">
        <f t="shared" si="13"/>
        <v>93.606582715004265</v>
      </c>
      <c r="AB38" s="110">
        <f t="shared" si="13"/>
        <v>-30.078452539215782</v>
      </c>
    </row>
    <row r="39" spans="2:31" ht="15" customHeight="1" x14ac:dyDescent="0.3">
      <c r="B39" s="103" t="s">
        <v>168</v>
      </c>
      <c r="C39" s="102">
        <v>983.21238128176503</v>
      </c>
      <c r="D39" s="102">
        <v>3021.66486932</v>
      </c>
      <c r="E39" s="102">
        <v>49.507889339999998</v>
      </c>
      <c r="F39" s="102">
        <v>763.22039743900405</v>
      </c>
      <c r="G39" s="102">
        <v>2590.5834390499999</v>
      </c>
      <c r="H39" s="101">
        <f t="shared" si="0"/>
        <v>7408.1889764307689</v>
      </c>
      <c r="J39" s="32"/>
    </row>
    <row r="40" spans="2:31" ht="13.95" customHeight="1" x14ac:dyDescent="0.3">
      <c r="B40" s="103" t="s">
        <v>170</v>
      </c>
      <c r="C40" s="102"/>
      <c r="D40" s="102"/>
      <c r="E40" s="102"/>
      <c r="F40" s="102"/>
      <c r="G40" s="102"/>
      <c r="H40" s="101"/>
      <c r="J40" s="32"/>
      <c r="R40" s="25"/>
      <c r="S40" s="25"/>
      <c r="T40" s="25"/>
    </row>
    <row r="41" spans="2:31" ht="13.95" customHeight="1" x14ac:dyDescent="0.3">
      <c r="B41" s="104"/>
      <c r="J41" s="32"/>
      <c r="R41" s="25"/>
      <c r="S41" s="25"/>
      <c r="T41" s="25"/>
    </row>
    <row r="42" spans="2:31" ht="13.95" customHeight="1" x14ac:dyDescent="0.3">
      <c r="J42" s="32"/>
      <c r="R42" s="25"/>
      <c r="S42" s="25"/>
      <c r="T42" s="25"/>
      <c r="U42" s="25"/>
      <c r="V42" s="25"/>
      <c r="W42" s="25"/>
    </row>
    <row r="43" spans="2:31" ht="19.8" x14ac:dyDescent="0.3">
      <c r="B43" s="122" t="s">
        <v>172</v>
      </c>
      <c r="C43" s="122"/>
      <c r="D43" s="122"/>
      <c r="E43" s="122"/>
      <c r="F43" s="122"/>
      <c r="G43" s="122"/>
      <c r="H43" s="122"/>
      <c r="J43" s="126" t="s">
        <v>181</v>
      </c>
      <c r="K43" s="126"/>
      <c r="L43" s="126"/>
      <c r="M43" s="126"/>
      <c r="N43" s="126"/>
      <c r="O43" s="126"/>
      <c r="P43" s="126"/>
      <c r="Q43" s="126"/>
    </row>
    <row r="44" spans="2:31" x14ac:dyDescent="0.3">
      <c r="C44" s="123" t="s">
        <v>176</v>
      </c>
      <c r="D44" s="123"/>
      <c r="E44" s="123"/>
      <c r="F44" s="123"/>
      <c r="G44" s="123"/>
      <c r="H44" s="89"/>
      <c r="J44" s="32"/>
    </row>
    <row r="45" spans="2:31" ht="50.4" x14ac:dyDescent="0.35">
      <c r="B45" s="49"/>
      <c r="C45" s="50" t="str">
        <f t="shared" ref="C45:E45" si="14">PROPER(C4)</f>
        <v>Casino</v>
      </c>
      <c r="D45" s="50" t="str">
        <f t="shared" si="14"/>
        <v>Gaming Machines</v>
      </c>
      <c r="E45" s="50" t="str">
        <f t="shared" si="14"/>
        <v>Keno</v>
      </c>
      <c r="F45" s="50" t="str">
        <f t="shared" ref="F45:H45" si="15">PROPER(F4)</f>
        <v>Lotteries</v>
      </c>
      <c r="G45" s="50" t="str">
        <f t="shared" si="15"/>
        <v>Wagering</v>
      </c>
      <c r="H45" s="51" t="str">
        <f t="shared" si="15"/>
        <v>Total Gambling</v>
      </c>
      <c r="I45" s="48" t="s">
        <v>136</v>
      </c>
      <c r="J45" s="32"/>
      <c r="AE45" s="114" t="s">
        <v>193</v>
      </c>
    </row>
    <row r="46" spans="2:31" x14ac:dyDescent="0.3">
      <c r="B46" s="44" t="s">
        <v>18</v>
      </c>
      <c r="C46" s="91">
        <f t="shared" ref="C46:H46" si="16">C6*$I$79/$I46</f>
        <v>0</v>
      </c>
      <c r="D46" s="92">
        <f t="shared" si="16"/>
        <v>0</v>
      </c>
      <c r="E46" s="91">
        <f t="shared" si="16"/>
        <v>0</v>
      </c>
      <c r="F46" s="93">
        <f t="shared" si="16"/>
        <v>0</v>
      </c>
      <c r="G46" s="91">
        <f t="shared" si="16"/>
        <v>0</v>
      </c>
      <c r="H46" s="92">
        <f t="shared" si="16"/>
        <v>0</v>
      </c>
      <c r="I46" s="45">
        <v>58</v>
      </c>
      <c r="J46" s="32"/>
    </row>
    <row r="47" spans="2:31" x14ac:dyDescent="0.3">
      <c r="B47" s="44" t="s">
        <v>19</v>
      </c>
      <c r="C47" s="91">
        <f t="shared" ref="C47:H79" si="17">C7*$I$79/$I47</f>
        <v>0</v>
      </c>
      <c r="D47" s="92">
        <f t="shared" si="17"/>
        <v>36.007540298507465</v>
      </c>
      <c r="E47" s="91">
        <f t="shared" si="17"/>
        <v>0</v>
      </c>
      <c r="F47" s="93">
        <f t="shared" si="17"/>
        <v>0</v>
      </c>
      <c r="G47" s="91">
        <f t="shared" si="17"/>
        <v>0</v>
      </c>
      <c r="H47" s="92">
        <f t="shared" si="17"/>
        <v>36.007540298507465</v>
      </c>
      <c r="I47" s="46">
        <v>60.3</v>
      </c>
      <c r="J47" s="32"/>
    </row>
    <row r="48" spans="2:31" x14ac:dyDescent="0.3">
      <c r="B48" s="44" t="s">
        <v>20</v>
      </c>
      <c r="C48" s="91">
        <f t="shared" si="17"/>
        <v>0</v>
      </c>
      <c r="D48" s="92">
        <f t="shared" si="17"/>
        <v>70.929126824877244</v>
      </c>
      <c r="E48" s="91">
        <f t="shared" si="17"/>
        <v>0</v>
      </c>
      <c r="F48" s="93">
        <f t="shared" si="17"/>
        <v>0</v>
      </c>
      <c r="G48" s="91">
        <f t="shared" si="17"/>
        <v>0</v>
      </c>
      <c r="H48" s="92">
        <f t="shared" si="17"/>
        <v>70.929126824877244</v>
      </c>
      <c r="I48" s="45">
        <v>61.1</v>
      </c>
      <c r="J48" s="32"/>
    </row>
    <row r="49" spans="2:10" x14ac:dyDescent="0.3">
      <c r="B49" s="44" t="s">
        <v>21</v>
      </c>
      <c r="C49" s="91">
        <f t="shared" si="17"/>
        <v>0</v>
      </c>
      <c r="D49" s="92">
        <f t="shared" si="17"/>
        <v>547.82800726688106</v>
      </c>
      <c r="E49" s="91">
        <f t="shared" si="17"/>
        <v>0</v>
      </c>
      <c r="F49" s="93">
        <f t="shared" si="17"/>
        <v>0</v>
      </c>
      <c r="G49" s="91">
        <f t="shared" si="17"/>
        <v>0</v>
      </c>
      <c r="H49" s="92">
        <f t="shared" si="17"/>
        <v>547.82800726688106</v>
      </c>
      <c r="I49" s="46">
        <v>62.2</v>
      </c>
      <c r="J49" s="32"/>
    </row>
    <row r="50" spans="2:10" x14ac:dyDescent="0.3">
      <c r="B50" s="44" t="s">
        <v>22</v>
      </c>
      <c r="C50" s="91">
        <f t="shared" si="17"/>
        <v>0</v>
      </c>
      <c r="D50" s="92">
        <f t="shared" si="17"/>
        <v>1433.4131090004739</v>
      </c>
      <c r="E50" s="91">
        <f t="shared" si="17"/>
        <v>5.2146407582938394</v>
      </c>
      <c r="F50" s="93">
        <f t="shared" si="17"/>
        <v>0</v>
      </c>
      <c r="G50" s="91">
        <f t="shared" si="17"/>
        <v>0</v>
      </c>
      <c r="H50" s="92">
        <f t="shared" si="17"/>
        <v>1438.6277497587678</v>
      </c>
      <c r="I50" s="45">
        <v>63.3</v>
      </c>
      <c r="J50" s="32"/>
    </row>
    <row r="51" spans="2:10" x14ac:dyDescent="0.3">
      <c r="B51" s="44" t="s">
        <v>23</v>
      </c>
      <c r="C51" s="91">
        <f t="shared" si="17"/>
        <v>728.24046493902438</v>
      </c>
      <c r="D51" s="92">
        <f t="shared" si="17"/>
        <v>1848.1324847560977</v>
      </c>
      <c r="E51" s="91">
        <f t="shared" si="17"/>
        <v>25.182393978658538</v>
      </c>
      <c r="F51" s="93">
        <f t="shared" si="17"/>
        <v>633.05618597560976</v>
      </c>
      <c r="G51" s="91">
        <f t="shared" si="17"/>
        <v>838.57837774390248</v>
      </c>
      <c r="H51" s="92">
        <f t="shared" si="17"/>
        <v>4073.1899073932927</v>
      </c>
      <c r="I51" s="46">
        <v>65.599999999999994</v>
      </c>
      <c r="J51" s="32"/>
    </row>
    <row r="52" spans="2:10" x14ac:dyDescent="0.3">
      <c r="B52" s="44" t="s">
        <v>24</v>
      </c>
      <c r="C52" s="91">
        <f t="shared" si="17"/>
        <v>973.77637444279344</v>
      </c>
      <c r="D52" s="92">
        <f t="shared" si="17"/>
        <v>2472.2474219910846</v>
      </c>
      <c r="E52" s="91">
        <f t="shared" si="17"/>
        <v>17.261768202080241</v>
      </c>
      <c r="F52" s="93">
        <f t="shared" si="17"/>
        <v>628.4854680534919</v>
      </c>
      <c r="G52" s="91">
        <f t="shared" si="17"/>
        <v>856.40150817236258</v>
      </c>
      <c r="H52" s="92">
        <f t="shared" si="17"/>
        <v>4948.1725408618131</v>
      </c>
      <c r="I52" s="47">
        <v>67.3</v>
      </c>
      <c r="J52" s="32"/>
    </row>
    <row r="53" spans="2:10" x14ac:dyDescent="0.3">
      <c r="B53" s="44" t="s">
        <v>25</v>
      </c>
      <c r="C53" s="91">
        <f t="shared" si="17"/>
        <v>1141.6833234859673</v>
      </c>
      <c r="D53" s="92">
        <f t="shared" si="17"/>
        <v>2870.737067946824</v>
      </c>
      <c r="E53" s="91">
        <f t="shared" si="17"/>
        <v>14.117082717872968</v>
      </c>
      <c r="F53" s="93">
        <f t="shared" si="17"/>
        <v>567.88060413589369</v>
      </c>
      <c r="G53" s="91">
        <f t="shared" si="17"/>
        <v>841.6869350073855</v>
      </c>
      <c r="H53" s="92">
        <f t="shared" si="17"/>
        <v>5436.1050132939445</v>
      </c>
      <c r="I53" s="46">
        <v>67.7</v>
      </c>
      <c r="J53" s="32"/>
    </row>
    <row r="54" spans="2:10" x14ac:dyDescent="0.3">
      <c r="B54" s="44" t="s">
        <v>26</v>
      </c>
      <c r="C54" s="91">
        <f t="shared" si="17"/>
        <v>1457.2938529411765</v>
      </c>
      <c r="D54" s="92">
        <f t="shared" si="17"/>
        <v>3359.6649264705884</v>
      </c>
      <c r="E54" s="91">
        <f t="shared" si="17"/>
        <v>13.907558823529412</v>
      </c>
      <c r="F54" s="93">
        <f t="shared" si="17"/>
        <v>586.89544852941174</v>
      </c>
      <c r="G54" s="91">
        <f t="shared" si="17"/>
        <v>858.89188235294114</v>
      </c>
      <c r="H54" s="92">
        <f t="shared" si="17"/>
        <v>6276.6536691176461</v>
      </c>
      <c r="I54" s="45">
        <v>68</v>
      </c>
      <c r="J54" s="32"/>
    </row>
    <row r="55" spans="2:10" x14ac:dyDescent="0.3">
      <c r="B55" s="44" t="s">
        <v>27</v>
      </c>
      <c r="C55" s="91">
        <f t="shared" si="17"/>
        <v>1404.7702915451896</v>
      </c>
      <c r="D55" s="92">
        <f t="shared" si="17"/>
        <v>3802.9829737609334</v>
      </c>
      <c r="E55" s="91">
        <f t="shared" si="17"/>
        <v>14.005823615160351</v>
      </c>
      <c r="F55" s="93">
        <f t="shared" si="17"/>
        <v>608.25986151603513</v>
      </c>
      <c r="G55" s="91">
        <f t="shared" si="17"/>
        <v>897.12778425655983</v>
      </c>
      <c r="H55" s="92">
        <f t="shared" si="17"/>
        <v>6727.1467346938789</v>
      </c>
      <c r="I55" s="46">
        <v>68.599999999999994</v>
      </c>
      <c r="J55" s="32"/>
    </row>
    <row r="56" spans="2:10" x14ac:dyDescent="0.3">
      <c r="B56" s="44" t="s">
        <v>28</v>
      </c>
      <c r="C56" s="91">
        <f t="shared" si="17"/>
        <v>1551.2907122708039</v>
      </c>
      <c r="D56" s="92">
        <f t="shared" si="17"/>
        <v>4087.0205923836388</v>
      </c>
      <c r="E56" s="91">
        <f t="shared" si="17"/>
        <v>12.771939351198872</v>
      </c>
      <c r="F56" s="93">
        <f t="shared" si="17"/>
        <v>593.58543723554305</v>
      </c>
      <c r="G56" s="91">
        <f t="shared" si="17"/>
        <v>877.71636812411839</v>
      </c>
      <c r="H56" s="92">
        <f t="shared" si="17"/>
        <v>7122.3850493653026</v>
      </c>
      <c r="I56" s="45">
        <v>70.900000000000006</v>
      </c>
      <c r="J56" s="32"/>
    </row>
    <row r="57" spans="2:10" x14ac:dyDescent="0.3">
      <c r="B57" s="44" t="s">
        <v>30</v>
      </c>
      <c r="C57" s="91">
        <f t="shared" si="17"/>
        <v>1681.1862982689747</v>
      </c>
      <c r="D57" s="92">
        <f t="shared" si="17"/>
        <v>4205.9468308921432</v>
      </c>
      <c r="E57" s="91">
        <f t="shared" si="17"/>
        <v>12.187430093209056</v>
      </c>
      <c r="F57" s="93">
        <f t="shared" si="17"/>
        <v>590.70283621837564</v>
      </c>
      <c r="G57" s="91">
        <f t="shared" si="17"/>
        <v>921.19621837549937</v>
      </c>
      <c r="H57" s="92">
        <f t="shared" si="17"/>
        <v>7411.2196138482032</v>
      </c>
      <c r="I57" s="46">
        <v>75.099999999999994</v>
      </c>
      <c r="J57" s="32"/>
    </row>
    <row r="58" spans="2:10" x14ac:dyDescent="0.3">
      <c r="B58" s="44" t="s">
        <v>31</v>
      </c>
      <c r="C58" s="91">
        <f t="shared" si="17"/>
        <v>1573.6731306597671</v>
      </c>
      <c r="D58" s="92">
        <f t="shared" si="17"/>
        <v>4426.1830012936616</v>
      </c>
      <c r="E58" s="91">
        <f t="shared" si="17"/>
        <v>11.394993531694697</v>
      </c>
      <c r="F58" s="93">
        <f t="shared" si="17"/>
        <v>577.14312419146177</v>
      </c>
      <c r="G58" s="91">
        <f t="shared" si="17"/>
        <v>952.33511642949566</v>
      </c>
      <c r="H58" s="92">
        <f t="shared" si="17"/>
        <v>7540.7293661060803</v>
      </c>
      <c r="I58" s="45">
        <v>77.3</v>
      </c>
      <c r="J58" s="32"/>
    </row>
    <row r="59" spans="2:10" x14ac:dyDescent="0.3">
      <c r="B59" s="44" t="s">
        <v>32</v>
      </c>
      <c r="C59" s="91">
        <f t="shared" si="17"/>
        <v>1596.2088505025126</v>
      </c>
      <c r="D59" s="92">
        <f t="shared" si="17"/>
        <v>3914.9747110552771</v>
      </c>
      <c r="E59" s="91">
        <f t="shared" si="17"/>
        <v>10.20872487437186</v>
      </c>
      <c r="F59" s="93">
        <f t="shared" si="17"/>
        <v>614.50754396984939</v>
      </c>
      <c r="G59" s="91">
        <f t="shared" si="17"/>
        <v>968.78400753768858</v>
      </c>
      <c r="H59" s="92">
        <f t="shared" si="17"/>
        <v>7104.6838379396986</v>
      </c>
      <c r="I59" s="46">
        <v>79.599999999999994</v>
      </c>
      <c r="J59" s="32"/>
    </row>
    <row r="60" spans="2:10" x14ac:dyDescent="0.3">
      <c r="B60" s="44" t="s">
        <v>33</v>
      </c>
      <c r="C60" s="91">
        <f t="shared" si="17"/>
        <v>1582.5562915129151</v>
      </c>
      <c r="D60" s="92">
        <f t="shared" si="17"/>
        <v>3761.8657933579339</v>
      </c>
      <c r="E60" s="91">
        <f t="shared" si="17"/>
        <v>10.983782287822878</v>
      </c>
      <c r="F60" s="93">
        <f t="shared" si="17"/>
        <v>619.93261992619921</v>
      </c>
      <c r="G60" s="91">
        <f t="shared" si="17"/>
        <v>1004.9939114391143</v>
      </c>
      <c r="H60" s="92">
        <f t="shared" si="17"/>
        <v>6980.3323985239867</v>
      </c>
      <c r="I60" s="47">
        <v>81.3</v>
      </c>
      <c r="J60" s="32"/>
    </row>
    <row r="61" spans="2:10" x14ac:dyDescent="0.3">
      <c r="B61" s="44" t="s">
        <v>34</v>
      </c>
      <c r="C61" s="91">
        <f t="shared" si="17"/>
        <v>1482.2681927710844</v>
      </c>
      <c r="D61" s="92">
        <f t="shared" si="17"/>
        <v>3849.0205301204815</v>
      </c>
      <c r="E61" s="91">
        <f t="shared" si="17"/>
        <v>10.55293373493976</v>
      </c>
      <c r="F61" s="93">
        <f t="shared" si="17"/>
        <v>606.50175903614456</v>
      </c>
      <c r="G61" s="91">
        <f t="shared" si="17"/>
        <v>1014.1013855421688</v>
      </c>
      <c r="H61" s="92">
        <f t="shared" si="17"/>
        <v>6962.4448012048197</v>
      </c>
      <c r="I61" s="46">
        <v>83</v>
      </c>
      <c r="J61" s="32"/>
    </row>
    <row r="62" spans="2:10" x14ac:dyDescent="0.3">
      <c r="B62" s="44" t="s">
        <v>35</v>
      </c>
      <c r="C62" s="91">
        <f t="shared" si="17"/>
        <v>1590.7361310904871</v>
      </c>
      <c r="D62" s="92">
        <f t="shared" si="17"/>
        <v>3829.1485962877027</v>
      </c>
      <c r="E62" s="91">
        <f t="shared" si="17"/>
        <v>9.822006960556843</v>
      </c>
      <c r="F62" s="93">
        <f t="shared" si="17"/>
        <v>603.02197795823668</v>
      </c>
      <c r="G62" s="91">
        <f t="shared" si="17"/>
        <v>990.50648435498829</v>
      </c>
      <c r="H62" s="92">
        <f t="shared" si="17"/>
        <v>7023.2351966519727</v>
      </c>
      <c r="I62" s="45">
        <v>86.2</v>
      </c>
      <c r="J62" s="32"/>
    </row>
    <row r="63" spans="2:10" x14ac:dyDescent="0.3">
      <c r="B63" s="44" t="s">
        <v>36</v>
      </c>
      <c r="C63" s="91">
        <f t="shared" si="17"/>
        <v>1613.6565699658699</v>
      </c>
      <c r="D63" s="92">
        <f t="shared" si="17"/>
        <v>3862.4876109215015</v>
      </c>
      <c r="E63" s="91">
        <f t="shared" si="17"/>
        <v>11.039948805460751</v>
      </c>
      <c r="F63" s="93">
        <f t="shared" si="17"/>
        <v>615.64003412969282</v>
      </c>
      <c r="G63" s="91">
        <f t="shared" si="17"/>
        <v>1040.725518668942</v>
      </c>
      <c r="H63" s="92">
        <f t="shared" si="17"/>
        <v>7143.5496824914671</v>
      </c>
      <c r="I63" s="46">
        <v>87.9</v>
      </c>
      <c r="J63" s="32"/>
    </row>
    <row r="64" spans="2:10" x14ac:dyDescent="0.3">
      <c r="B64" s="44" t="s">
        <v>37</v>
      </c>
      <c r="C64" s="91">
        <f t="shared" si="17"/>
        <v>1601.665522875817</v>
      </c>
      <c r="D64" s="92">
        <f t="shared" si="17"/>
        <v>3797.781241830065</v>
      </c>
      <c r="E64" s="91">
        <f t="shared" si="17"/>
        <v>9.5224183006535945</v>
      </c>
      <c r="F64" s="93">
        <f t="shared" si="17"/>
        <v>619.34983660130717</v>
      </c>
      <c r="G64" s="91">
        <f t="shared" si="17"/>
        <v>1005.021375</v>
      </c>
      <c r="H64" s="92">
        <f t="shared" si="17"/>
        <v>7033.3403946078433</v>
      </c>
      <c r="I64" s="45">
        <v>91.8</v>
      </c>
      <c r="J64" s="32"/>
    </row>
    <row r="65" spans="2:31" x14ac:dyDescent="0.3">
      <c r="B65" s="44" t="s">
        <v>38</v>
      </c>
      <c r="C65" s="91">
        <f t="shared" si="17"/>
        <v>1750.6721528525295</v>
      </c>
      <c r="D65" s="92">
        <f t="shared" si="17"/>
        <v>3890.437168998923</v>
      </c>
      <c r="E65" s="91">
        <f t="shared" si="17"/>
        <v>9.4657104413347675</v>
      </c>
      <c r="F65" s="93">
        <f t="shared" si="17"/>
        <v>631.75677610333685</v>
      </c>
      <c r="G65" s="91">
        <f t="shared" si="17"/>
        <v>1056.1300019806242</v>
      </c>
      <c r="H65" s="92">
        <f t="shared" si="17"/>
        <v>7338.461810376748</v>
      </c>
      <c r="I65" s="46">
        <v>92.9</v>
      </c>
      <c r="J65" s="32"/>
    </row>
    <row r="66" spans="2:31" ht="18" x14ac:dyDescent="0.35">
      <c r="B66" s="44" t="s">
        <v>39</v>
      </c>
      <c r="C66" s="91">
        <f t="shared" si="17"/>
        <v>1839.5535089453551</v>
      </c>
      <c r="D66" s="92">
        <f t="shared" si="17"/>
        <v>3619.2478815657619</v>
      </c>
      <c r="E66" s="91">
        <f t="shared" si="17"/>
        <v>8.139351118215032</v>
      </c>
      <c r="F66" s="93">
        <f t="shared" si="17"/>
        <v>608.6355844715448</v>
      </c>
      <c r="G66" s="91">
        <f t="shared" si="17"/>
        <v>1060.0779511377871</v>
      </c>
      <c r="H66" s="92">
        <f t="shared" si="17"/>
        <v>7135.6542772386638</v>
      </c>
      <c r="I66" s="45">
        <v>95.8</v>
      </c>
      <c r="J66" s="32"/>
      <c r="AE66" s="114" t="s">
        <v>192</v>
      </c>
    </row>
    <row r="67" spans="2:31" x14ac:dyDescent="0.3">
      <c r="B67" s="44" t="s">
        <v>40</v>
      </c>
      <c r="C67" s="91">
        <f t="shared" si="17"/>
        <v>1816.0669808467742</v>
      </c>
      <c r="D67" s="92">
        <f t="shared" si="17"/>
        <v>3568.1212499999997</v>
      </c>
      <c r="E67" s="91">
        <f t="shared" si="17"/>
        <v>7.7879485887096767</v>
      </c>
      <c r="F67" s="93">
        <f t="shared" si="17"/>
        <v>572.40951108870968</v>
      </c>
      <c r="G67" s="91">
        <f t="shared" si="17"/>
        <v>1011.2732661290321</v>
      </c>
      <c r="H67" s="92">
        <f t="shared" si="17"/>
        <v>6975.6589566532257</v>
      </c>
      <c r="I67" s="46">
        <v>99.2</v>
      </c>
      <c r="J67" s="32"/>
    </row>
    <row r="68" spans="2:31" x14ac:dyDescent="0.3">
      <c r="B68" s="44" t="s">
        <v>41</v>
      </c>
      <c r="C68" s="91">
        <f t="shared" si="17"/>
        <v>2031.8061752988046</v>
      </c>
      <c r="D68" s="92">
        <f t="shared" si="17"/>
        <v>3565.4765139442229</v>
      </c>
      <c r="E68" s="91">
        <f t="shared" si="17"/>
        <v>9.3715936254980079</v>
      </c>
      <c r="F68" s="93">
        <f t="shared" si="17"/>
        <v>637.60743525896407</v>
      </c>
      <c r="G68" s="91">
        <f t="shared" si="17"/>
        <v>1018.6581872509959</v>
      </c>
      <c r="H68" s="92">
        <f t="shared" si="17"/>
        <v>7262.919905378486</v>
      </c>
      <c r="I68" s="47">
        <v>100.4</v>
      </c>
    </row>
    <row r="69" spans="2:31" x14ac:dyDescent="0.3">
      <c r="B69" s="44" t="s">
        <v>42</v>
      </c>
      <c r="C69" s="91">
        <f t="shared" si="17"/>
        <v>1998.7526315789473</v>
      </c>
      <c r="D69" s="92">
        <f t="shared" si="17"/>
        <v>3240.5498538011698</v>
      </c>
      <c r="E69" s="91">
        <f t="shared" si="17"/>
        <v>18.078450292397662</v>
      </c>
      <c r="F69" s="93">
        <f t="shared" si="17"/>
        <v>686.11453216374287</v>
      </c>
      <c r="G69" s="91">
        <f t="shared" si="17"/>
        <v>1006.3844152046784</v>
      </c>
      <c r="H69" s="92">
        <f t="shared" si="17"/>
        <v>6949.879883040936</v>
      </c>
      <c r="I69" s="46">
        <v>102.6</v>
      </c>
      <c r="J69" s="83"/>
    </row>
    <row r="70" spans="2:31" x14ac:dyDescent="0.3">
      <c r="B70" s="44" t="s">
        <v>43</v>
      </c>
      <c r="C70" s="91">
        <f t="shared" si="17"/>
        <v>1962.5016855524077</v>
      </c>
      <c r="D70" s="92">
        <f t="shared" si="17"/>
        <v>3157.033341237252</v>
      </c>
      <c r="E70" s="91">
        <f t="shared" si="17"/>
        <v>18.905219900849858</v>
      </c>
      <c r="F70" s="93">
        <f t="shared" si="17"/>
        <v>617.69331953005667</v>
      </c>
      <c r="G70" s="91">
        <f t="shared" si="17"/>
        <v>989.1275728170001</v>
      </c>
      <c r="H70" s="92">
        <f t="shared" si="17"/>
        <v>6745.2611390375678</v>
      </c>
      <c r="I70" s="45">
        <v>105.9</v>
      </c>
    </row>
    <row r="71" spans="2:31" x14ac:dyDescent="0.3">
      <c r="B71" s="44" t="s">
        <v>44</v>
      </c>
      <c r="C71" s="91">
        <f t="shared" si="17"/>
        <v>2323.9570308123248</v>
      </c>
      <c r="D71" s="92">
        <f t="shared" si="17"/>
        <v>3205.902156862745</v>
      </c>
      <c r="E71" s="91">
        <f t="shared" si="17"/>
        <v>20.863696049719888</v>
      </c>
      <c r="F71" s="93">
        <f t="shared" si="17"/>
        <v>621.01391732142861</v>
      </c>
      <c r="G71" s="91">
        <f t="shared" si="17"/>
        <v>1000.2914425770308</v>
      </c>
      <c r="H71" s="92">
        <f t="shared" si="17"/>
        <v>7172.0282436232492</v>
      </c>
      <c r="I71" s="46">
        <v>107.1</v>
      </c>
    </row>
    <row r="72" spans="2:31" x14ac:dyDescent="0.3">
      <c r="B72" s="44" t="s">
        <v>135</v>
      </c>
      <c r="C72" s="91">
        <f t="shared" si="17"/>
        <v>2276.2536740331493</v>
      </c>
      <c r="D72" s="92">
        <f t="shared" si="17"/>
        <v>3216.665290055249</v>
      </c>
      <c r="E72" s="91">
        <f t="shared" si="17"/>
        <v>24.21832889254144</v>
      </c>
      <c r="F72" s="93">
        <f t="shared" si="17"/>
        <v>652.06220597720994</v>
      </c>
      <c r="G72" s="91">
        <f t="shared" si="17"/>
        <v>952.80769337016568</v>
      </c>
      <c r="H72" s="92">
        <f t="shared" si="17"/>
        <v>7122.0071923283149</v>
      </c>
      <c r="I72" s="45">
        <v>108.6</v>
      </c>
    </row>
    <row r="73" spans="2:31" x14ac:dyDescent="0.3">
      <c r="B73" s="44" t="s">
        <v>137</v>
      </c>
      <c r="C73" s="91">
        <f t="shared" si="17"/>
        <v>1871.7279525183785</v>
      </c>
      <c r="D73" s="92">
        <f t="shared" si="17"/>
        <v>3138.4888563428381</v>
      </c>
      <c r="E73" s="91">
        <f t="shared" si="17"/>
        <v>28.087658203040544</v>
      </c>
      <c r="F73" s="93">
        <f t="shared" si="17"/>
        <v>600.89793243243241</v>
      </c>
      <c r="G73" s="91">
        <f t="shared" si="17"/>
        <v>945.6430405405406</v>
      </c>
      <c r="H73" s="92">
        <f t="shared" si="17"/>
        <v>6584.8454400372311</v>
      </c>
      <c r="I73" s="46">
        <v>111</v>
      </c>
    </row>
    <row r="74" spans="2:31" x14ac:dyDescent="0.3">
      <c r="B74" s="44" t="s">
        <v>138</v>
      </c>
      <c r="C74" s="91">
        <f t="shared" si="17"/>
        <v>2081.0984182776801</v>
      </c>
      <c r="D74" s="92">
        <f t="shared" si="17"/>
        <v>3161.5333919156415</v>
      </c>
      <c r="E74" s="91">
        <f t="shared" si="17"/>
        <v>27.055965666959583</v>
      </c>
      <c r="F74" s="93">
        <f t="shared" si="17"/>
        <v>605.03717956924413</v>
      </c>
      <c r="G74" s="91">
        <f t="shared" si="17"/>
        <v>945.71601074445095</v>
      </c>
      <c r="H74" s="92">
        <f t="shared" si="17"/>
        <v>6820.4409661739764</v>
      </c>
      <c r="I74" s="45">
        <v>113.8</v>
      </c>
    </row>
    <row r="75" spans="2:31" x14ac:dyDescent="0.3">
      <c r="B75" s="44" t="s">
        <v>139</v>
      </c>
      <c r="C75" s="91">
        <f t="shared" si="17"/>
        <v>1944.1200752968778</v>
      </c>
      <c r="D75" s="92">
        <f t="shared" si="17"/>
        <v>3124.6956499846051</v>
      </c>
      <c r="E75" s="91">
        <f t="shared" si="17"/>
        <v>25.45486335055941</v>
      </c>
      <c r="F75" s="93">
        <f t="shared" si="17"/>
        <v>741.22613971195699</v>
      </c>
      <c r="G75" s="91">
        <f t="shared" si="17"/>
        <v>912.3569594029849</v>
      </c>
      <c r="H75" s="92">
        <f t="shared" si="17"/>
        <v>6747.8536877469842</v>
      </c>
      <c r="I75" s="46">
        <v>115.3</v>
      </c>
    </row>
    <row r="76" spans="2:31" x14ac:dyDescent="0.3">
      <c r="B76" s="44" t="s">
        <v>153</v>
      </c>
      <c r="C76" s="91">
        <f t="shared" si="17"/>
        <v>1392.9236463837412</v>
      </c>
      <c r="D76" s="92">
        <f t="shared" si="17"/>
        <v>2241.7752196327701</v>
      </c>
      <c r="E76" s="91">
        <f t="shared" si="17"/>
        <v>17.628458293644425</v>
      </c>
      <c r="F76" s="93">
        <f t="shared" si="17"/>
        <v>732.69569854982342</v>
      </c>
      <c r="G76" s="91">
        <f t="shared" si="17"/>
        <v>808.93197542929784</v>
      </c>
      <c r="H76" s="92">
        <f t="shared" si="17"/>
        <v>5193.9549982892759</v>
      </c>
      <c r="I76" s="45">
        <v>118.4</v>
      </c>
    </row>
    <row r="77" spans="2:31" x14ac:dyDescent="0.3">
      <c r="B77" s="44" t="s">
        <v>154</v>
      </c>
      <c r="C77" s="91">
        <f t="shared" si="17"/>
        <v>447.45568986070532</v>
      </c>
      <c r="D77" s="92">
        <f t="shared" si="17"/>
        <v>1754.4838003435768</v>
      </c>
      <c r="E77" s="91">
        <f t="shared" si="17"/>
        <v>15.038781725440806</v>
      </c>
      <c r="F77" s="93">
        <f t="shared" si="17"/>
        <v>807.00715531077572</v>
      </c>
      <c r="G77" s="91">
        <f t="shared" si="17"/>
        <v>829.91391464325773</v>
      </c>
      <c r="H77" s="92">
        <f t="shared" si="17"/>
        <v>3853.8993418837567</v>
      </c>
      <c r="I77" s="46">
        <v>119.1</v>
      </c>
    </row>
    <row r="78" spans="2:31" x14ac:dyDescent="0.3">
      <c r="B78" s="44" t="s">
        <v>155</v>
      </c>
      <c r="C78" s="91">
        <f t="shared" si="17"/>
        <v>680.82537493219934</v>
      </c>
      <c r="D78" s="92">
        <f t="shared" si="17"/>
        <v>2362.8696306764241</v>
      </c>
      <c r="E78" s="91">
        <f t="shared" si="17"/>
        <v>23.217998343156644</v>
      </c>
      <c r="F78" s="93">
        <f t="shared" si="17"/>
        <v>829.12478756187238</v>
      </c>
      <c r="G78" s="91">
        <f t="shared" si="17"/>
        <v>2756.7594119950159</v>
      </c>
      <c r="H78" s="92">
        <f t="shared" si="17"/>
        <v>6652.7972035086686</v>
      </c>
      <c r="I78" s="45">
        <v>126.4</v>
      </c>
    </row>
    <row r="79" spans="2:31" x14ac:dyDescent="0.3">
      <c r="B79" s="44" t="s">
        <v>168</v>
      </c>
      <c r="C79" s="91">
        <f t="shared" si="17"/>
        <v>983.21238128176503</v>
      </c>
      <c r="D79" s="92">
        <f t="shared" si="17"/>
        <v>3021.66486932</v>
      </c>
      <c r="E79" s="91">
        <f t="shared" si="17"/>
        <v>49.507889339999998</v>
      </c>
      <c r="F79" s="93">
        <f t="shared" si="17"/>
        <v>763.22039743900405</v>
      </c>
      <c r="G79" s="91">
        <f t="shared" si="17"/>
        <v>2590.5834390499999</v>
      </c>
      <c r="H79" s="92">
        <f t="shared" si="17"/>
        <v>7408.1889764307689</v>
      </c>
      <c r="I79" s="46">
        <v>133.5</v>
      </c>
    </row>
    <row r="80" spans="2:31" x14ac:dyDescent="0.3">
      <c r="B80" s="44" t="s">
        <v>169</v>
      </c>
      <c r="C80" s="91">
        <f>C40*$I$80/$I80</f>
        <v>0</v>
      </c>
      <c r="D80" s="28"/>
      <c r="E80" s="52"/>
      <c r="F80" s="28"/>
      <c r="G80" s="52"/>
      <c r="H80" s="28"/>
      <c r="I80" s="45">
        <v>138.4</v>
      </c>
    </row>
  </sheetData>
  <sheetProtection sheet="1" objects="1" scenarios="1"/>
  <sortState xmlns:xlrd2="http://schemas.microsoft.com/office/spreadsheetml/2017/richdata2" ref="U6:V15">
    <sortCondition ref="V6:V15"/>
  </sortState>
  <mergeCells count="18">
    <mergeCell ref="Y6:Y7"/>
    <mergeCell ref="Z6:Z7"/>
    <mergeCell ref="AA6:AA7"/>
    <mergeCell ref="AB6:AB7"/>
    <mergeCell ref="U1:AK2"/>
    <mergeCell ref="B43:H43"/>
    <mergeCell ref="C44:G44"/>
    <mergeCell ref="B2:Q2"/>
    <mergeCell ref="B1:Q1"/>
    <mergeCell ref="J43:Q43"/>
    <mergeCell ref="K4:M4"/>
    <mergeCell ref="N4:O4"/>
    <mergeCell ref="J12:Q13"/>
    <mergeCell ref="P4:Q4"/>
    <mergeCell ref="U5:AB5"/>
    <mergeCell ref="V6:V7"/>
    <mergeCell ref="W6:W7"/>
    <mergeCell ref="X6:X7"/>
  </mergeCells>
  <phoneticPr fontId="76" type="noConversion"/>
  <pageMargins left="0.39370078740157483" right="0.39370078740157483" top="0.39370078740157483" bottom="0.39370078740157483" header="0.39370078740157483" footer="0.31496062992125984"/>
  <pageSetup paperSize="9" scale="3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  <pageSetUpPr autoPageBreaks="0" fitToPage="1"/>
  </sheetPr>
  <dimension ref="A1:BP121"/>
  <sheetViews>
    <sheetView showGridLines="0" showRowColHeaders="0" zoomScale="75" zoomScaleNormal="75"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I4" sqref="I4"/>
    </sheetView>
  </sheetViews>
  <sheetFormatPr defaultColWidth="9.109375" defaultRowHeight="13.2" x14ac:dyDescent="0.25"/>
  <cols>
    <col min="1" max="1" width="3.109375" style="20" customWidth="1"/>
    <col min="2" max="2" width="16" style="37" customWidth="1"/>
    <col min="3" max="5" width="19.33203125" style="36" customWidth="1"/>
    <col min="6" max="7" width="19.33203125" style="39" customWidth="1"/>
    <col min="8" max="8" width="8.77734375" style="36" customWidth="1"/>
    <col min="9" max="9" width="16.44140625" style="36" customWidth="1"/>
    <col min="10" max="13" width="8.77734375" style="36" customWidth="1"/>
    <col min="14" max="15" width="9.109375" style="36"/>
    <col min="16" max="17" width="8.6640625" style="36" customWidth="1"/>
    <col min="18" max="19" width="8.33203125" style="36" customWidth="1"/>
    <col min="20" max="21" width="12.33203125" style="36" customWidth="1"/>
    <col min="22" max="29" width="10.6640625" style="36" customWidth="1"/>
    <col min="30" max="36" width="10.21875" style="36" customWidth="1"/>
    <col min="37" max="41" width="9.77734375" style="36" customWidth="1"/>
    <col min="42" max="43" width="10" style="36" customWidth="1"/>
    <col min="44" max="44" width="14" style="36" customWidth="1"/>
    <col min="45" max="45" width="13.109375" style="36" customWidth="1"/>
    <col min="46" max="46" width="13.77734375" style="36" customWidth="1"/>
    <col min="47" max="48" width="10.77734375" style="36" customWidth="1"/>
    <col min="49" max="49" width="13.77734375" style="36" customWidth="1"/>
    <col min="50" max="50" width="12.77734375" style="36" customWidth="1"/>
    <col min="51" max="51" width="14.109375" style="36" customWidth="1"/>
    <col min="52" max="56" width="14.33203125" style="36" customWidth="1"/>
    <col min="57" max="57" width="16.33203125" style="36" customWidth="1"/>
    <col min="58" max="58" width="12.33203125" style="36" customWidth="1"/>
    <col min="59" max="68" width="9.109375" style="36"/>
    <col min="69" max="16384" width="9.109375" style="37"/>
  </cols>
  <sheetData>
    <row r="1" spans="1:7" s="36" customFormat="1" ht="40.5" customHeight="1" x14ac:dyDescent="0.25">
      <c r="A1" s="19"/>
      <c r="B1" s="134" t="s">
        <v>166</v>
      </c>
      <c r="C1" s="134"/>
      <c r="D1" s="134"/>
      <c r="E1" s="134"/>
      <c r="F1" s="134"/>
      <c r="G1" s="134"/>
    </row>
    <row r="2" spans="1:7" s="36" customFormat="1" x14ac:dyDescent="0.25">
      <c r="A2" s="20"/>
      <c r="F2" s="39"/>
      <c r="G2" s="39"/>
    </row>
    <row r="3" spans="1:7" s="36" customFormat="1" x14ac:dyDescent="0.25">
      <c r="A3" s="20"/>
      <c r="B3" s="37"/>
      <c r="C3" s="135" t="s">
        <v>45</v>
      </c>
      <c r="D3" s="135"/>
      <c r="E3" s="135"/>
      <c r="F3" s="39"/>
      <c r="G3" s="39"/>
    </row>
    <row r="4" spans="1:7" s="36" customFormat="1" ht="47.25" customHeight="1" x14ac:dyDescent="0.25">
      <c r="A4" s="20"/>
      <c r="B4" s="37"/>
      <c r="C4" s="21" t="s">
        <v>164</v>
      </c>
      <c r="D4" s="21" t="s">
        <v>165</v>
      </c>
      <c r="E4" s="21" t="s">
        <v>133</v>
      </c>
      <c r="F4" s="40" t="s">
        <v>196</v>
      </c>
      <c r="G4" s="40" t="s">
        <v>134</v>
      </c>
    </row>
    <row r="5" spans="1:7" s="36" customFormat="1" x14ac:dyDescent="0.25">
      <c r="A5" s="20"/>
      <c r="B5" s="22" t="s">
        <v>46</v>
      </c>
      <c r="C5" s="58">
        <v>2.7744115099999997</v>
      </c>
      <c r="D5" s="58">
        <f>E5-C5</f>
        <v>4.0256711010099995</v>
      </c>
      <c r="E5" s="59">
        <f>C5*2.451</f>
        <v>6.8000826110099997</v>
      </c>
      <c r="F5" s="41">
        <v>10791.589214395317</v>
      </c>
      <c r="G5" s="59">
        <f>E5*1000000/F5</f>
        <v>630.1280076468355</v>
      </c>
    </row>
    <row r="6" spans="1:7" s="36" customFormat="1" x14ac:dyDescent="0.25">
      <c r="A6" s="20"/>
      <c r="B6" s="22" t="s">
        <v>47</v>
      </c>
      <c r="C6" s="58">
        <v>6.2455004199999999</v>
      </c>
      <c r="D6" s="58">
        <f t="shared" ref="D6:D36" si="0">E6-C6</f>
        <v>9.0622211094200011</v>
      </c>
      <c r="E6" s="59">
        <f t="shared" ref="E6:E69" si="1">C6*2.451</f>
        <v>15.30772152942</v>
      </c>
      <c r="F6" s="41">
        <v>9623.0055338552047</v>
      </c>
      <c r="G6" s="59">
        <f t="shared" ref="G6:G69" si="2">E6*1000000/F6</f>
        <v>1590.742255687695</v>
      </c>
    </row>
    <row r="7" spans="1:7" s="36" customFormat="1" x14ac:dyDescent="0.25">
      <c r="A7" s="20"/>
      <c r="B7" s="22" t="s">
        <v>48</v>
      </c>
      <c r="C7" s="58">
        <v>64.360765839999999</v>
      </c>
      <c r="D7" s="58">
        <f t="shared" si="0"/>
        <v>93.387471233840017</v>
      </c>
      <c r="E7" s="59">
        <f t="shared" si="1"/>
        <v>157.74823707384002</v>
      </c>
      <c r="F7" s="41">
        <v>91710.270446378432</v>
      </c>
      <c r="G7" s="59">
        <f t="shared" si="2"/>
        <v>1720.0716594339667</v>
      </c>
    </row>
    <row r="8" spans="1:7" s="36" customFormat="1" x14ac:dyDescent="0.25">
      <c r="A8" s="20"/>
      <c r="B8" s="22" t="s">
        <v>49</v>
      </c>
      <c r="C8" s="58">
        <v>57.169938569999999</v>
      </c>
      <c r="D8" s="58">
        <f t="shared" si="0"/>
        <v>82.953580865069995</v>
      </c>
      <c r="E8" s="59">
        <f t="shared" si="1"/>
        <v>140.12351943506999</v>
      </c>
      <c r="F8" s="41">
        <v>102373.07131905455</v>
      </c>
      <c r="G8" s="59">
        <f t="shared" si="2"/>
        <v>1368.7536930328379</v>
      </c>
    </row>
    <row r="9" spans="1:7" s="36" customFormat="1" x14ac:dyDescent="0.25">
      <c r="A9" s="20"/>
      <c r="B9" s="22" t="s">
        <v>50</v>
      </c>
      <c r="C9" s="58">
        <v>19.745740010000002</v>
      </c>
      <c r="D9" s="58">
        <f t="shared" si="0"/>
        <v>28.651068754510003</v>
      </c>
      <c r="E9" s="59">
        <f t="shared" si="1"/>
        <v>48.396808764510006</v>
      </c>
      <c r="F9" s="41">
        <v>35122.756328667536</v>
      </c>
      <c r="G9" s="59">
        <f t="shared" si="2"/>
        <v>1377.9331072888508</v>
      </c>
    </row>
    <row r="10" spans="1:7" s="36" customFormat="1" x14ac:dyDescent="0.25">
      <c r="A10" s="20"/>
      <c r="B10" s="22" t="s">
        <v>51</v>
      </c>
      <c r="C10" s="58">
        <v>19.84177919</v>
      </c>
      <c r="D10" s="58">
        <f t="shared" si="0"/>
        <v>28.79042160469</v>
      </c>
      <c r="E10" s="59">
        <f t="shared" si="1"/>
        <v>48.63220079469</v>
      </c>
      <c r="F10" s="41">
        <v>47040.846655468689</v>
      </c>
      <c r="G10" s="59">
        <f t="shared" si="2"/>
        <v>1033.8291985022406</v>
      </c>
    </row>
    <row r="11" spans="1:7" s="36" customFormat="1" x14ac:dyDescent="0.25">
      <c r="A11" s="20"/>
      <c r="B11" s="22" t="s">
        <v>52</v>
      </c>
      <c r="C11" s="58">
        <v>13.88635315</v>
      </c>
      <c r="D11" s="58">
        <f t="shared" si="0"/>
        <v>20.149098420649999</v>
      </c>
      <c r="E11" s="59">
        <f t="shared" si="1"/>
        <v>34.035451570649997</v>
      </c>
      <c r="F11" s="41">
        <v>82016.875858349216</v>
      </c>
      <c r="G11" s="59">
        <f t="shared" si="2"/>
        <v>414.98107815557853</v>
      </c>
    </row>
    <row r="12" spans="1:7" s="36" customFormat="1" x14ac:dyDescent="0.25">
      <c r="A12" s="20"/>
      <c r="B12" s="22" t="s">
        <v>53</v>
      </c>
      <c r="C12" s="58">
        <v>6.8440341</v>
      </c>
      <c r="D12" s="58">
        <f t="shared" si="0"/>
        <v>9.9306934791000021</v>
      </c>
      <c r="E12" s="59">
        <f t="shared" si="1"/>
        <v>16.774727579100002</v>
      </c>
      <c r="F12" s="41">
        <v>12039.288082321269</v>
      </c>
      <c r="G12" s="59">
        <f t="shared" si="2"/>
        <v>1393.3321857903165</v>
      </c>
    </row>
    <row r="13" spans="1:7" s="36" customFormat="1" x14ac:dyDescent="0.25">
      <c r="A13" s="20"/>
      <c r="B13" s="22" t="s">
        <v>54</v>
      </c>
      <c r="C13" s="58">
        <v>18.797009460000002</v>
      </c>
      <c r="D13" s="58">
        <f t="shared" si="0"/>
        <v>27.274460726460003</v>
      </c>
      <c r="E13" s="59">
        <f t="shared" si="1"/>
        <v>46.071470186460004</v>
      </c>
      <c r="F13" s="41">
        <v>139205.43125129197</v>
      </c>
      <c r="G13" s="59">
        <f t="shared" si="2"/>
        <v>330.96029208294567</v>
      </c>
    </row>
    <row r="14" spans="1:7" s="36" customFormat="1" x14ac:dyDescent="0.25">
      <c r="A14" s="20"/>
      <c r="B14" s="22" t="s">
        <v>55</v>
      </c>
      <c r="C14" s="58">
        <v>172.89589357</v>
      </c>
      <c r="D14" s="58">
        <f t="shared" si="0"/>
        <v>250.87194157007002</v>
      </c>
      <c r="E14" s="59">
        <f t="shared" si="1"/>
        <v>423.76783514007002</v>
      </c>
      <c r="F14" s="41">
        <v>155872.24774410066</v>
      </c>
      <c r="G14" s="59">
        <f t="shared" si="2"/>
        <v>2718.6868815530279</v>
      </c>
    </row>
    <row r="15" spans="1:7" s="36" customFormat="1" x14ac:dyDescent="0.25">
      <c r="A15" s="20"/>
      <c r="B15" s="22" t="s">
        <v>56</v>
      </c>
      <c r="C15" s="58">
        <v>0</v>
      </c>
      <c r="D15" s="58">
        <f t="shared" si="0"/>
        <v>0</v>
      </c>
      <c r="E15" s="59">
        <f t="shared" si="1"/>
        <v>0</v>
      </c>
      <c r="F15" s="41">
        <v>4968.5013509145383</v>
      </c>
      <c r="G15" s="59">
        <f t="shared" si="2"/>
        <v>0</v>
      </c>
    </row>
    <row r="16" spans="1:7" s="36" customFormat="1" x14ac:dyDescent="0.25">
      <c r="A16" s="20"/>
      <c r="B16" s="22" t="s">
        <v>57</v>
      </c>
      <c r="C16" s="58">
        <v>10.71508017</v>
      </c>
      <c r="D16" s="58">
        <f t="shared" si="0"/>
        <v>15.547581326670002</v>
      </c>
      <c r="E16" s="59">
        <f t="shared" si="1"/>
        <v>26.262661496670002</v>
      </c>
      <c r="F16" s="41">
        <v>30548.758550628994</v>
      </c>
      <c r="G16" s="59">
        <f t="shared" si="2"/>
        <v>859.6965226310075</v>
      </c>
    </row>
    <row r="17" spans="1:7" s="36" customFormat="1" x14ac:dyDescent="0.25">
      <c r="A17" s="20"/>
      <c r="B17" s="22" t="s">
        <v>58</v>
      </c>
      <c r="C17" s="58">
        <v>35.041656680000003</v>
      </c>
      <c r="D17" s="58">
        <f t="shared" si="0"/>
        <v>50.845443842680012</v>
      </c>
      <c r="E17" s="59">
        <f t="shared" si="1"/>
        <v>85.887100522680015</v>
      </c>
      <c r="F17" s="41">
        <v>93052.495367097814</v>
      </c>
      <c r="G17" s="59">
        <f t="shared" si="2"/>
        <v>922.99620965402517</v>
      </c>
    </row>
    <row r="18" spans="1:7" s="36" customFormat="1" x14ac:dyDescent="0.25">
      <c r="A18" s="20"/>
      <c r="B18" s="22" t="s">
        <v>59</v>
      </c>
      <c r="C18" s="58">
        <v>159.24036325</v>
      </c>
      <c r="D18" s="58">
        <f t="shared" si="0"/>
        <v>231.05776707575004</v>
      </c>
      <c r="E18" s="59">
        <f t="shared" si="1"/>
        <v>390.29813032575004</v>
      </c>
      <c r="F18" s="41">
        <v>287754.29059299501</v>
      </c>
      <c r="G18" s="59">
        <f t="shared" si="2"/>
        <v>1356.3590295089464</v>
      </c>
    </row>
    <row r="19" spans="1:7" s="36" customFormat="1" x14ac:dyDescent="0.25">
      <c r="A19" s="20"/>
      <c r="B19" s="22" t="s">
        <v>60</v>
      </c>
      <c r="C19" s="58">
        <v>8.5353915600000008</v>
      </c>
      <c r="D19" s="58">
        <f t="shared" si="0"/>
        <v>12.384853153560002</v>
      </c>
      <c r="E19" s="59">
        <f t="shared" si="1"/>
        <v>20.920244713560002</v>
      </c>
      <c r="F19" s="41">
        <v>11211.989024442548</v>
      </c>
      <c r="G19" s="59">
        <f t="shared" si="2"/>
        <v>1865.8816618490353</v>
      </c>
    </row>
    <row r="20" spans="1:7" s="36" customFormat="1" x14ac:dyDescent="0.25">
      <c r="A20" s="20"/>
      <c r="B20" s="22" t="s">
        <v>61</v>
      </c>
      <c r="C20" s="58">
        <v>7.8914652099999998</v>
      </c>
      <c r="D20" s="58">
        <f t="shared" si="0"/>
        <v>11.450516019710001</v>
      </c>
      <c r="E20" s="59">
        <f t="shared" si="1"/>
        <v>19.341981229710001</v>
      </c>
      <c r="F20" s="41">
        <v>17902.765136415506</v>
      </c>
      <c r="G20" s="59">
        <f t="shared" si="2"/>
        <v>1080.3907151955552</v>
      </c>
    </row>
    <row r="21" spans="1:7" s="36" customFormat="1" x14ac:dyDescent="0.25">
      <c r="A21" s="20"/>
      <c r="B21" s="22" t="s">
        <v>62</v>
      </c>
      <c r="C21" s="58">
        <v>3.1314392400000002</v>
      </c>
      <c r="D21" s="58">
        <f t="shared" si="0"/>
        <v>4.5437183372399996</v>
      </c>
      <c r="E21" s="59">
        <f t="shared" si="1"/>
        <v>7.6751575772400003</v>
      </c>
      <c r="F21" s="41">
        <v>12823.638384175749</v>
      </c>
      <c r="G21" s="59">
        <f t="shared" si="2"/>
        <v>598.51637634378972</v>
      </c>
    </row>
    <row r="22" spans="1:7" s="36" customFormat="1" x14ac:dyDescent="0.25">
      <c r="A22" s="20"/>
      <c r="B22" s="22" t="s">
        <v>63</v>
      </c>
      <c r="C22" s="58">
        <v>85.837107129999993</v>
      </c>
      <c r="D22" s="58">
        <f t="shared" si="0"/>
        <v>124.54964244562998</v>
      </c>
      <c r="E22" s="59">
        <f t="shared" si="1"/>
        <v>210.38674957562998</v>
      </c>
      <c r="F22" s="41">
        <v>128601.82881340384</v>
      </c>
      <c r="G22" s="59">
        <f t="shared" si="2"/>
        <v>1635.9545701398447</v>
      </c>
    </row>
    <row r="23" spans="1:7" s="36" customFormat="1" x14ac:dyDescent="0.25">
      <c r="A23" s="20"/>
      <c r="B23" s="22" t="s">
        <v>64</v>
      </c>
      <c r="C23" s="58">
        <v>30.590741449999999</v>
      </c>
      <c r="D23" s="58">
        <f t="shared" si="0"/>
        <v>44.387165843950001</v>
      </c>
      <c r="E23" s="59">
        <f t="shared" si="1"/>
        <v>74.977907293949997</v>
      </c>
      <c r="F23" s="41">
        <v>40425.073028224338</v>
      </c>
      <c r="G23" s="59">
        <f t="shared" si="2"/>
        <v>1854.7377079962539</v>
      </c>
    </row>
    <row r="24" spans="1:7" s="36" customFormat="1" x14ac:dyDescent="0.25">
      <c r="A24" s="20"/>
      <c r="B24" s="22" t="s">
        <v>65</v>
      </c>
      <c r="C24" s="58">
        <v>67.668174450000009</v>
      </c>
      <c r="D24" s="58">
        <f t="shared" si="0"/>
        <v>98.186521126950026</v>
      </c>
      <c r="E24" s="59">
        <f t="shared" si="1"/>
        <v>165.85469557695004</v>
      </c>
      <c r="F24" s="41">
        <v>111698.13577819693</v>
      </c>
      <c r="G24" s="59">
        <f t="shared" si="2"/>
        <v>1484.8474813070629</v>
      </c>
    </row>
    <row r="25" spans="1:7" s="36" customFormat="1" x14ac:dyDescent="0.25">
      <c r="A25" s="20"/>
      <c r="B25" s="22" t="s">
        <v>66</v>
      </c>
      <c r="C25" s="58">
        <v>2.3179481900000001</v>
      </c>
      <c r="D25" s="58">
        <f t="shared" si="0"/>
        <v>3.36334282369</v>
      </c>
      <c r="E25" s="59">
        <f t="shared" si="1"/>
        <v>5.6812910136900001</v>
      </c>
      <c r="F25" s="41">
        <v>8520.8025867265078</v>
      </c>
      <c r="G25" s="59">
        <f t="shared" si="2"/>
        <v>666.75538552438388</v>
      </c>
    </row>
    <row r="26" spans="1:7" s="36" customFormat="1" x14ac:dyDescent="0.25">
      <c r="A26" s="20"/>
      <c r="B26" s="22" t="s">
        <v>67</v>
      </c>
      <c r="C26" s="58">
        <v>70.499276129999998</v>
      </c>
      <c r="D26" s="58">
        <f t="shared" si="0"/>
        <v>102.29444966463001</v>
      </c>
      <c r="E26" s="59">
        <f t="shared" si="1"/>
        <v>172.79372579463001</v>
      </c>
      <c r="F26" s="41">
        <v>124687.78894924675</v>
      </c>
      <c r="G26" s="59">
        <f t="shared" si="2"/>
        <v>1385.8111307512593</v>
      </c>
    </row>
    <row r="27" spans="1:7" s="36" customFormat="1" x14ac:dyDescent="0.25">
      <c r="A27" s="20"/>
      <c r="B27" s="22" t="s">
        <v>68</v>
      </c>
      <c r="C27" s="58">
        <v>8.6416545399999993</v>
      </c>
      <c r="D27" s="58">
        <f t="shared" si="0"/>
        <v>12.539040737540001</v>
      </c>
      <c r="E27" s="59">
        <f t="shared" si="1"/>
        <v>21.18069527754</v>
      </c>
      <c r="F27" s="41">
        <v>16373.156215991963</v>
      </c>
      <c r="G27" s="59">
        <f t="shared" si="2"/>
        <v>1293.6232329385841</v>
      </c>
    </row>
    <row r="28" spans="1:7" s="36" customFormat="1" x14ac:dyDescent="0.25">
      <c r="A28" s="20"/>
      <c r="B28" s="22" t="s">
        <v>69</v>
      </c>
      <c r="C28" s="58">
        <v>0</v>
      </c>
      <c r="D28" s="58">
        <f t="shared" si="0"/>
        <v>0</v>
      </c>
      <c r="E28" s="59">
        <f t="shared" si="1"/>
        <v>0</v>
      </c>
      <c r="F28" s="41">
        <v>19113.257562493491</v>
      </c>
      <c r="G28" s="59">
        <f t="shared" si="2"/>
        <v>0</v>
      </c>
    </row>
    <row r="29" spans="1:7" s="36" customFormat="1" x14ac:dyDescent="0.25">
      <c r="A29" s="20"/>
      <c r="B29" s="22" t="s">
        <v>70</v>
      </c>
      <c r="C29" s="58">
        <v>59.081305950000001</v>
      </c>
      <c r="D29" s="58">
        <f t="shared" si="0"/>
        <v>85.726974933450009</v>
      </c>
      <c r="E29" s="59">
        <f t="shared" si="1"/>
        <v>144.80828088345001</v>
      </c>
      <c r="F29" s="41">
        <v>96396.166412787323</v>
      </c>
      <c r="G29" s="59">
        <f t="shared" si="2"/>
        <v>1502.2203296275547</v>
      </c>
    </row>
    <row r="30" spans="1:7" s="36" customFormat="1" x14ac:dyDescent="0.25">
      <c r="A30" s="20"/>
      <c r="B30" s="22" t="s">
        <v>71</v>
      </c>
      <c r="C30" s="58">
        <v>137.39785868999999</v>
      </c>
      <c r="D30" s="58">
        <f t="shared" si="0"/>
        <v>199.36429295919001</v>
      </c>
      <c r="E30" s="59">
        <f t="shared" si="1"/>
        <v>336.76215164919</v>
      </c>
      <c r="F30" s="41">
        <v>129888.32415111875</v>
      </c>
      <c r="G30" s="59">
        <f t="shared" si="2"/>
        <v>2592.705340145767</v>
      </c>
    </row>
    <row r="31" spans="1:7" s="36" customFormat="1" x14ac:dyDescent="0.25">
      <c r="A31" s="20"/>
      <c r="B31" s="22" t="s">
        <v>72</v>
      </c>
      <c r="C31" s="58">
        <v>134.13242984999999</v>
      </c>
      <c r="D31" s="58">
        <f t="shared" si="0"/>
        <v>194.62615571235</v>
      </c>
      <c r="E31" s="59">
        <f t="shared" si="1"/>
        <v>328.75858556234999</v>
      </c>
      <c r="F31" s="41">
        <v>223053.19491994401</v>
      </c>
      <c r="G31" s="59">
        <f t="shared" si="2"/>
        <v>1473.9021589910185</v>
      </c>
    </row>
    <row r="32" spans="1:7" s="36" customFormat="1" x14ac:dyDescent="0.25">
      <c r="A32" s="20"/>
      <c r="B32" s="22" t="s">
        <v>73</v>
      </c>
      <c r="C32" s="58">
        <v>42.728660049999995</v>
      </c>
      <c r="D32" s="58">
        <f t="shared" si="0"/>
        <v>61.99928573255</v>
      </c>
      <c r="E32" s="59">
        <f t="shared" si="1"/>
        <v>104.72794578254999</v>
      </c>
      <c r="F32" s="41">
        <v>53351.822890322423</v>
      </c>
      <c r="G32" s="59">
        <f t="shared" si="2"/>
        <v>1962.96846309907</v>
      </c>
    </row>
    <row r="33" spans="1:7" s="36" customFormat="1" x14ac:dyDescent="0.25">
      <c r="A33" s="20"/>
      <c r="B33" s="22" t="s">
        <v>74</v>
      </c>
      <c r="C33" s="58">
        <v>3.4717305899999999</v>
      </c>
      <c r="D33" s="58">
        <f t="shared" si="0"/>
        <v>5.0374810860900006</v>
      </c>
      <c r="E33" s="59">
        <f t="shared" si="1"/>
        <v>8.5092116760900005</v>
      </c>
      <c r="F33" s="41">
        <v>13938.284024971377</v>
      </c>
      <c r="G33" s="59">
        <f t="shared" si="2"/>
        <v>610.49205632810845</v>
      </c>
    </row>
    <row r="34" spans="1:7" s="36" customFormat="1" x14ac:dyDescent="0.25">
      <c r="A34" s="20"/>
      <c r="B34" s="22" t="s">
        <v>75</v>
      </c>
      <c r="C34" s="58">
        <v>0</v>
      </c>
      <c r="D34" s="58">
        <f t="shared" si="0"/>
        <v>0</v>
      </c>
      <c r="E34" s="59">
        <f t="shared" si="1"/>
        <v>0</v>
      </c>
      <c r="F34" s="41">
        <v>4568.74543447006</v>
      </c>
      <c r="G34" s="59">
        <f t="shared" si="2"/>
        <v>0</v>
      </c>
    </row>
    <row r="35" spans="1:7" s="36" customFormat="1" x14ac:dyDescent="0.25">
      <c r="A35" s="20"/>
      <c r="B35" s="22" t="s">
        <v>76</v>
      </c>
      <c r="C35" s="58">
        <v>47.950388969999999</v>
      </c>
      <c r="D35" s="58">
        <f t="shared" si="0"/>
        <v>69.576014395469997</v>
      </c>
      <c r="E35" s="59">
        <f t="shared" si="1"/>
        <v>117.52640336547</v>
      </c>
      <c r="F35" s="41">
        <v>73479.339653643823</v>
      </c>
      <c r="G35" s="59">
        <f t="shared" si="2"/>
        <v>1599.4482791958774</v>
      </c>
    </row>
    <row r="36" spans="1:7" s="36" customFormat="1" x14ac:dyDescent="0.25">
      <c r="A36" s="20"/>
      <c r="B36" s="22" t="s">
        <v>77</v>
      </c>
      <c r="C36" s="58">
        <v>11.66495506</v>
      </c>
      <c r="D36" s="58">
        <f t="shared" si="0"/>
        <v>16.925849792060003</v>
      </c>
      <c r="E36" s="59">
        <f t="shared" si="1"/>
        <v>28.590804852060003</v>
      </c>
      <c r="F36" s="41">
        <v>15854.168331571738</v>
      </c>
      <c r="G36" s="59">
        <f t="shared" si="2"/>
        <v>1803.3620089124909</v>
      </c>
    </row>
    <row r="37" spans="1:7" s="36" customFormat="1" x14ac:dyDescent="0.25">
      <c r="A37" s="20"/>
      <c r="B37" s="22" t="s">
        <v>78</v>
      </c>
      <c r="C37" s="58">
        <v>139.03085181</v>
      </c>
      <c r="D37" s="58">
        <f t="shared" ref="D37:D68" si="3">E37-C37</f>
        <v>201.73376597631</v>
      </c>
      <c r="E37" s="59">
        <f t="shared" si="1"/>
        <v>340.76461778631</v>
      </c>
      <c r="F37" s="41">
        <v>193561.4623755214</v>
      </c>
      <c r="G37" s="59">
        <f t="shared" si="2"/>
        <v>1760.498260367579</v>
      </c>
    </row>
    <row r="38" spans="1:7" s="36" customFormat="1" x14ac:dyDescent="0.25">
      <c r="A38" s="20"/>
      <c r="B38" s="22" t="s">
        <v>79</v>
      </c>
      <c r="C38" s="58">
        <v>0</v>
      </c>
      <c r="D38" s="58">
        <f t="shared" si="3"/>
        <v>0</v>
      </c>
      <c r="E38" s="59">
        <f t="shared" si="1"/>
        <v>0</v>
      </c>
      <c r="F38" s="41">
        <v>14002.826302577636</v>
      </c>
      <c r="G38" s="59">
        <f t="shared" si="2"/>
        <v>0</v>
      </c>
    </row>
    <row r="39" spans="1:7" s="36" customFormat="1" x14ac:dyDescent="0.25">
      <c r="A39" s="20"/>
      <c r="B39" s="22" t="s">
        <v>80</v>
      </c>
      <c r="C39" s="58">
        <v>86.005189189999996</v>
      </c>
      <c r="D39" s="58">
        <f t="shared" si="3"/>
        <v>124.79352951469001</v>
      </c>
      <c r="E39" s="59">
        <f t="shared" si="1"/>
        <v>210.79871870469</v>
      </c>
      <c r="F39" s="41">
        <v>130429.05390750551</v>
      </c>
      <c r="G39" s="59">
        <f t="shared" si="2"/>
        <v>1616.1944934000601</v>
      </c>
    </row>
    <row r="40" spans="1:7" s="36" customFormat="1" x14ac:dyDescent="0.25">
      <c r="A40" s="20"/>
      <c r="B40" s="22" t="s">
        <v>81</v>
      </c>
      <c r="C40" s="58">
        <v>78.302496930000004</v>
      </c>
      <c r="D40" s="58">
        <f t="shared" si="3"/>
        <v>113.61692304543</v>
      </c>
      <c r="E40" s="59">
        <f t="shared" si="1"/>
        <v>191.91941997543</v>
      </c>
      <c r="F40" s="41">
        <v>128551.16237918334</v>
      </c>
      <c r="G40" s="59">
        <f t="shared" si="2"/>
        <v>1492.94192618291</v>
      </c>
    </row>
    <row r="41" spans="1:7" s="36" customFormat="1" x14ac:dyDescent="0.25">
      <c r="A41" s="20"/>
      <c r="B41" s="22" t="s">
        <v>82</v>
      </c>
      <c r="C41" s="58">
        <v>49.944157130000001</v>
      </c>
      <c r="D41" s="58">
        <f t="shared" si="3"/>
        <v>72.46897199563</v>
      </c>
      <c r="E41" s="59">
        <f t="shared" si="1"/>
        <v>122.41312912563001</v>
      </c>
      <c r="F41" s="41">
        <v>61892.039857776726</v>
      </c>
      <c r="G41" s="59">
        <f t="shared" si="2"/>
        <v>1977.8493229004282</v>
      </c>
    </row>
    <row r="42" spans="1:7" s="36" customFormat="1" x14ac:dyDescent="0.25">
      <c r="A42" s="20"/>
      <c r="B42" s="22" t="s">
        <v>83</v>
      </c>
      <c r="C42" s="58">
        <v>0</v>
      </c>
      <c r="D42" s="58">
        <f t="shared" si="3"/>
        <v>0</v>
      </c>
      <c r="E42" s="59">
        <f t="shared" si="1"/>
        <v>0</v>
      </c>
      <c r="F42" s="41">
        <v>6359.8825111486685</v>
      </c>
      <c r="G42" s="59">
        <f t="shared" si="2"/>
        <v>0</v>
      </c>
    </row>
    <row r="43" spans="1:7" s="36" customFormat="1" x14ac:dyDescent="0.25">
      <c r="A43" s="20"/>
      <c r="B43" s="22" t="s">
        <v>84</v>
      </c>
      <c r="C43" s="58">
        <v>9.0897310399999984</v>
      </c>
      <c r="D43" s="58">
        <f t="shared" si="3"/>
        <v>13.189199739039998</v>
      </c>
      <c r="E43" s="59">
        <f t="shared" si="1"/>
        <v>22.278930779039996</v>
      </c>
      <c r="F43" s="41">
        <v>40449.135920985507</v>
      </c>
      <c r="G43" s="59">
        <f t="shared" si="2"/>
        <v>550.788793673128</v>
      </c>
    </row>
    <row r="44" spans="1:7" s="36" customFormat="1" x14ac:dyDescent="0.25">
      <c r="A44" s="20"/>
      <c r="B44" s="22" t="s">
        <v>85</v>
      </c>
      <c r="C44" s="58">
        <v>60.358350799999997</v>
      </c>
      <c r="D44" s="58">
        <f t="shared" si="3"/>
        <v>87.57996701079999</v>
      </c>
      <c r="E44" s="59">
        <f t="shared" si="1"/>
        <v>147.93831781079999</v>
      </c>
      <c r="F44" s="41">
        <v>103720.50751889362</v>
      </c>
      <c r="G44" s="59">
        <f t="shared" si="2"/>
        <v>1426.3169487851928</v>
      </c>
    </row>
    <row r="45" spans="1:7" s="36" customFormat="1" x14ac:dyDescent="0.25">
      <c r="A45" s="20"/>
      <c r="B45" s="22" t="s">
        <v>86</v>
      </c>
      <c r="C45" s="58">
        <v>1.74587388</v>
      </c>
      <c r="D45" s="58">
        <f t="shared" si="3"/>
        <v>2.5332629998800003</v>
      </c>
      <c r="E45" s="59">
        <f t="shared" si="1"/>
        <v>4.2791368798800002</v>
      </c>
      <c r="F45" s="41">
        <v>8398.4308063559092</v>
      </c>
      <c r="G45" s="59">
        <f t="shared" si="2"/>
        <v>509.51623922906657</v>
      </c>
    </row>
    <row r="46" spans="1:7" s="36" customFormat="1" x14ac:dyDescent="0.25">
      <c r="A46" s="20"/>
      <c r="B46" s="22" t="s">
        <v>87</v>
      </c>
      <c r="C46" s="58">
        <v>66.11949654</v>
      </c>
      <c r="D46" s="58">
        <f t="shared" si="3"/>
        <v>95.939389479540012</v>
      </c>
      <c r="E46" s="59">
        <f t="shared" si="1"/>
        <v>162.05888601954001</v>
      </c>
      <c r="F46" s="41">
        <v>75577.633552865431</v>
      </c>
      <c r="G46" s="59">
        <f t="shared" si="2"/>
        <v>2144.2704461787921</v>
      </c>
    </row>
    <row r="47" spans="1:7" s="36" customFormat="1" x14ac:dyDescent="0.25">
      <c r="A47" s="20"/>
      <c r="B47" s="22" t="s">
        <v>88</v>
      </c>
      <c r="C47" s="58">
        <v>62.28376815</v>
      </c>
      <c r="D47" s="58">
        <f t="shared" si="3"/>
        <v>90.373747585650008</v>
      </c>
      <c r="E47" s="59">
        <f t="shared" si="1"/>
        <v>152.65751573565001</v>
      </c>
      <c r="F47" s="41">
        <v>91917.089707271589</v>
      </c>
      <c r="G47" s="59">
        <f t="shared" si="2"/>
        <v>1660.8175500531891</v>
      </c>
    </row>
    <row r="48" spans="1:7" s="36" customFormat="1" x14ac:dyDescent="0.25">
      <c r="A48" s="20"/>
      <c r="B48" s="22" t="s">
        <v>89</v>
      </c>
      <c r="C48" s="58">
        <v>86.325377169999996</v>
      </c>
      <c r="D48" s="58">
        <f t="shared" si="3"/>
        <v>125.25812227367001</v>
      </c>
      <c r="E48" s="59">
        <f t="shared" si="1"/>
        <v>211.58349944367001</v>
      </c>
      <c r="F48" s="41">
        <v>160172.97658743677</v>
      </c>
      <c r="G48" s="59">
        <f t="shared" si="2"/>
        <v>1320.9687673386575</v>
      </c>
    </row>
    <row r="49" spans="1:7" s="36" customFormat="1" x14ac:dyDescent="0.25">
      <c r="A49" s="20"/>
      <c r="B49" s="22" t="s">
        <v>90</v>
      </c>
      <c r="C49" s="58">
        <v>86.742697919999998</v>
      </c>
      <c r="D49" s="58">
        <f t="shared" si="3"/>
        <v>125.86365468192001</v>
      </c>
      <c r="E49" s="59">
        <f t="shared" si="1"/>
        <v>212.60635260192001</v>
      </c>
      <c r="F49" s="41">
        <v>148591.17573118006</v>
      </c>
      <c r="G49" s="59">
        <f t="shared" si="2"/>
        <v>1430.8141217386378</v>
      </c>
    </row>
    <row r="50" spans="1:7" s="36" customFormat="1" x14ac:dyDescent="0.25">
      <c r="A50" s="20"/>
      <c r="B50" s="22" t="s">
        <v>91</v>
      </c>
      <c r="C50" s="58">
        <v>38.482548469999998</v>
      </c>
      <c r="D50" s="58">
        <f t="shared" si="3"/>
        <v>55.838177829969993</v>
      </c>
      <c r="E50" s="59">
        <f t="shared" si="1"/>
        <v>94.320726299969991</v>
      </c>
      <c r="F50" s="41">
        <v>44965.59005742798</v>
      </c>
      <c r="G50" s="59">
        <f t="shared" si="2"/>
        <v>2097.6201175055835</v>
      </c>
    </row>
    <row r="51" spans="1:7" s="36" customFormat="1" x14ac:dyDescent="0.25">
      <c r="A51" s="20"/>
      <c r="B51" s="22" t="s">
        <v>92</v>
      </c>
      <c r="C51" s="58">
        <v>20.75170044</v>
      </c>
      <c r="D51" s="58">
        <f t="shared" si="3"/>
        <v>30.110717338440004</v>
      </c>
      <c r="E51" s="59">
        <f t="shared" si="1"/>
        <v>50.862417778440005</v>
      </c>
      <c r="F51" s="41">
        <v>40475.140054423515</v>
      </c>
      <c r="G51" s="59">
        <f t="shared" si="2"/>
        <v>1256.6335214665</v>
      </c>
    </row>
    <row r="52" spans="1:7" s="36" customFormat="1" x14ac:dyDescent="0.25">
      <c r="A52" s="20"/>
      <c r="B52" s="22" t="s">
        <v>93</v>
      </c>
      <c r="C52" s="58">
        <v>5.6287625199999995</v>
      </c>
      <c r="D52" s="58">
        <f t="shared" si="3"/>
        <v>8.1673344165199993</v>
      </c>
      <c r="E52" s="59">
        <f t="shared" si="1"/>
        <v>13.79609693652</v>
      </c>
      <c r="F52" s="41">
        <v>24767.072997689233</v>
      </c>
      <c r="G52" s="59">
        <f t="shared" si="2"/>
        <v>557.03380604592132</v>
      </c>
    </row>
    <row r="53" spans="1:7" s="36" customFormat="1" x14ac:dyDescent="0.25">
      <c r="A53" s="20"/>
      <c r="B53" s="22" t="s">
        <v>94</v>
      </c>
      <c r="C53" s="58">
        <v>122.50082252</v>
      </c>
      <c r="D53" s="58">
        <f t="shared" si="3"/>
        <v>177.74869347652003</v>
      </c>
      <c r="E53" s="59">
        <f t="shared" si="1"/>
        <v>300.24951599652002</v>
      </c>
      <c r="F53" s="41">
        <v>164212.96825386994</v>
      </c>
      <c r="G53" s="59">
        <f t="shared" si="2"/>
        <v>1828.4153754065289</v>
      </c>
    </row>
    <row r="54" spans="1:7" s="36" customFormat="1" x14ac:dyDescent="0.25">
      <c r="A54" s="20"/>
      <c r="B54" s="22" t="s">
        <v>95</v>
      </c>
      <c r="C54" s="58">
        <v>85.197625770000002</v>
      </c>
      <c r="D54" s="58">
        <f t="shared" si="3"/>
        <v>123.62175499227001</v>
      </c>
      <c r="E54" s="59">
        <f t="shared" si="1"/>
        <v>208.81938076227001</v>
      </c>
      <c r="F54" s="41">
        <v>102501.80451315825</v>
      </c>
      <c r="G54" s="59">
        <f t="shared" si="2"/>
        <v>2037.2263859556119</v>
      </c>
    </row>
    <row r="55" spans="1:7" s="36" customFormat="1" x14ac:dyDescent="0.25">
      <c r="A55" s="20"/>
      <c r="B55" s="22" t="s">
        <v>96</v>
      </c>
      <c r="C55" s="58">
        <v>11.037347539999999</v>
      </c>
      <c r="D55" s="58">
        <f t="shared" si="3"/>
        <v>16.015191280539998</v>
      </c>
      <c r="E55" s="59">
        <f t="shared" si="1"/>
        <v>27.052538820539997</v>
      </c>
      <c r="F55" s="41">
        <v>29818.717836624379</v>
      </c>
      <c r="G55" s="59">
        <f t="shared" si="2"/>
        <v>907.233468882191</v>
      </c>
    </row>
    <row r="56" spans="1:7" s="36" customFormat="1" x14ac:dyDescent="0.25">
      <c r="A56" s="20"/>
      <c r="B56" s="22" t="s">
        <v>97</v>
      </c>
      <c r="C56" s="58">
        <v>62.063452720000001</v>
      </c>
      <c r="D56" s="58">
        <f t="shared" si="3"/>
        <v>90.054069896720009</v>
      </c>
      <c r="E56" s="59">
        <f t="shared" si="1"/>
        <v>152.11752261672001</v>
      </c>
      <c r="F56" s="41">
        <v>149378.5104793077</v>
      </c>
      <c r="G56" s="59">
        <f t="shared" si="2"/>
        <v>1018.3360520105851</v>
      </c>
    </row>
    <row r="57" spans="1:7" s="36" customFormat="1" x14ac:dyDescent="0.25">
      <c r="A57" s="20"/>
      <c r="B57" s="22" t="s">
        <v>98</v>
      </c>
      <c r="C57" s="58">
        <v>90.34406826</v>
      </c>
      <c r="D57" s="58">
        <f t="shared" si="3"/>
        <v>131.08924304526002</v>
      </c>
      <c r="E57" s="59">
        <f t="shared" si="1"/>
        <v>221.43331130526002</v>
      </c>
      <c r="F57" s="41">
        <v>137145.25302872993</v>
      </c>
      <c r="G57" s="59">
        <f t="shared" si="2"/>
        <v>1614.5896880504715</v>
      </c>
    </row>
    <row r="58" spans="1:7" s="36" customFormat="1" x14ac:dyDescent="0.25">
      <c r="A58" s="20"/>
      <c r="B58" s="22" t="s">
        <v>99</v>
      </c>
      <c r="C58" s="58">
        <v>3.0536094500000002</v>
      </c>
      <c r="D58" s="58">
        <f t="shared" si="3"/>
        <v>4.4307873119500005</v>
      </c>
      <c r="E58" s="59">
        <f t="shared" si="1"/>
        <v>7.4843967619500003</v>
      </c>
      <c r="F58" s="41">
        <v>17144.207551279094</v>
      </c>
      <c r="G58" s="59">
        <f t="shared" si="2"/>
        <v>436.55542197350525</v>
      </c>
    </row>
    <row r="59" spans="1:7" s="36" customFormat="1" x14ac:dyDescent="0.25">
      <c r="A59" s="20"/>
      <c r="B59" s="22" t="s">
        <v>100</v>
      </c>
      <c r="C59" s="58">
        <v>0</v>
      </c>
      <c r="D59" s="58">
        <f t="shared" si="3"/>
        <v>0</v>
      </c>
      <c r="E59" s="59">
        <f t="shared" si="1"/>
        <v>0</v>
      </c>
      <c r="F59" s="41">
        <v>13688.902398446335</v>
      </c>
      <c r="G59" s="59">
        <f t="shared" si="2"/>
        <v>0</v>
      </c>
    </row>
    <row r="60" spans="1:7" s="36" customFormat="1" x14ac:dyDescent="0.25">
      <c r="A60" s="20"/>
      <c r="B60" s="22" t="s">
        <v>101</v>
      </c>
      <c r="C60" s="58">
        <v>1.7748838999999998</v>
      </c>
      <c r="D60" s="58">
        <f t="shared" si="3"/>
        <v>2.5753565388999995</v>
      </c>
      <c r="E60" s="59">
        <f t="shared" si="1"/>
        <v>4.3502404388999993</v>
      </c>
      <c r="F60" s="41">
        <v>12821.021057965578</v>
      </c>
      <c r="G60" s="59">
        <f t="shared" si="2"/>
        <v>339.30530331648094</v>
      </c>
    </row>
    <row r="61" spans="1:7" s="36" customFormat="1" x14ac:dyDescent="0.25">
      <c r="A61" s="20"/>
      <c r="B61" s="22" t="s">
        <v>102</v>
      </c>
      <c r="C61" s="58">
        <v>9.6008423300000008</v>
      </c>
      <c r="D61" s="58">
        <f t="shared" si="3"/>
        <v>13.930822220830001</v>
      </c>
      <c r="E61" s="59">
        <f t="shared" si="1"/>
        <v>23.531664550830001</v>
      </c>
      <c r="F61" s="41">
        <v>48808.253823312327</v>
      </c>
      <c r="G61" s="59">
        <f t="shared" si="2"/>
        <v>482.12469628631857</v>
      </c>
    </row>
    <row r="62" spans="1:7" s="36" customFormat="1" x14ac:dyDescent="0.25">
      <c r="A62" s="20"/>
      <c r="B62" s="22" t="s">
        <v>103</v>
      </c>
      <c r="C62" s="58">
        <v>4.8481694600000003</v>
      </c>
      <c r="D62" s="58">
        <f t="shared" si="3"/>
        <v>7.0346938864600004</v>
      </c>
      <c r="E62" s="59">
        <f t="shared" si="1"/>
        <v>11.882863346460001</v>
      </c>
      <c r="F62" s="41">
        <v>9795.006368799819</v>
      </c>
      <c r="G62" s="59">
        <f t="shared" si="2"/>
        <v>1213.1552445244615</v>
      </c>
    </row>
    <row r="63" spans="1:7" s="36" customFormat="1" x14ac:dyDescent="0.25">
      <c r="A63" s="20"/>
      <c r="B63" s="22" t="s">
        <v>104</v>
      </c>
      <c r="C63" s="58">
        <v>28.49463609</v>
      </c>
      <c r="D63" s="58">
        <f t="shared" si="3"/>
        <v>41.345716966590004</v>
      </c>
      <c r="E63" s="59">
        <f t="shared" si="1"/>
        <v>69.840353056590004</v>
      </c>
      <c r="F63" s="41">
        <v>95129.638364260085</v>
      </c>
      <c r="G63" s="59">
        <f t="shared" si="2"/>
        <v>734.15976616209673</v>
      </c>
    </row>
    <row r="64" spans="1:7" s="36" customFormat="1" x14ac:dyDescent="0.25">
      <c r="A64" s="20"/>
      <c r="B64" s="22" t="s">
        <v>105</v>
      </c>
      <c r="C64" s="58">
        <v>0</v>
      </c>
      <c r="D64" s="58">
        <f t="shared" si="3"/>
        <v>0</v>
      </c>
      <c r="E64" s="59">
        <f t="shared" si="1"/>
        <v>0</v>
      </c>
      <c r="F64" s="41">
        <v>6417.9432260992362</v>
      </c>
      <c r="G64" s="59">
        <f t="shared" si="2"/>
        <v>0</v>
      </c>
    </row>
    <row r="65" spans="1:7" s="36" customFormat="1" x14ac:dyDescent="0.25">
      <c r="A65" s="20"/>
      <c r="B65" s="22" t="s">
        <v>106</v>
      </c>
      <c r="C65" s="58">
        <v>1.4642032</v>
      </c>
      <c r="D65" s="58">
        <f t="shared" si="3"/>
        <v>2.1245588432</v>
      </c>
      <c r="E65" s="59">
        <f t="shared" si="1"/>
        <v>3.5887620432</v>
      </c>
      <c r="F65" s="41">
        <v>2826.8207752955354</v>
      </c>
      <c r="G65" s="59">
        <f t="shared" si="2"/>
        <v>1269.5399986314328</v>
      </c>
    </row>
    <row r="66" spans="1:7" s="36" customFormat="1" x14ac:dyDescent="0.25">
      <c r="A66" s="20"/>
      <c r="B66" s="22" t="s">
        <v>107</v>
      </c>
      <c r="C66" s="58">
        <v>7.1040885999999999</v>
      </c>
      <c r="D66" s="58">
        <f t="shared" si="3"/>
        <v>10.308032558600001</v>
      </c>
      <c r="E66" s="59">
        <f t="shared" si="1"/>
        <v>17.412121158600002</v>
      </c>
      <c r="F66" s="41">
        <v>24657.283883565986</v>
      </c>
      <c r="G66" s="59">
        <f t="shared" si="2"/>
        <v>706.16541711656794</v>
      </c>
    </row>
    <row r="67" spans="1:7" s="36" customFormat="1" x14ac:dyDescent="0.25">
      <c r="A67" s="20"/>
      <c r="B67" s="22" t="s">
        <v>108</v>
      </c>
      <c r="C67" s="58">
        <v>6.98921057</v>
      </c>
      <c r="D67" s="58">
        <f t="shared" si="3"/>
        <v>10.141344537070001</v>
      </c>
      <c r="E67" s="59">
        <f t="shared" si="1"/>
        <v>17.130555107070002</v>
      </c>
      <c r="F67" s="41">
        <v>13158.612036767359</v>
      </c>
      <c r="G67" s="59">
        <f t="shared" si="2"/>
        <v>1301.8512179859374</v>
      </c>
    </row>
    <row r="68" spans="1:7" x14ac:dyDescent="0.25">
      <c r="B68" s="22" t="s">
        <v>109</v>
      </c>
      <c r="C68" s="58">
        <v>20.327117510000001</v>
      </c>
      <c r="D68" s="58">
        <f t="shared" si="3"/>
        <v>29.494647507010001</v>
      </c>
      <c r="E68" s="59">
        <f t="shared" si="1"/>
        <v>49.821765017010001</v>
      </c>
      <c r="F68" s="41">
        <v>95827.463840073586</v>
      </c>
      <c r="G68" s="59">
        <f t="shared" si="2"/>
        <v>519.91113007182912</v>
      </c>
    </row>
    <row r="69" spans="1:7" x14ac:dyDescent="0.25">
      <c r="B69" s="22" t="s">
        <v>110</v>
      </c>
      <c r="C69" s="58">
        <v>2.0436797700000002</v>
      </c>
      <c r="D69" s="58">
        <f t="shared" ref="D69:D83" si="4">E69-C69</f>
        <v>2.9653793462700002</v>
      </c>
      <c r="E69" s="59">
        <f t="shared" si="1"/>
        <v>5.0090591162700004</v>
      </c>
      <c r="F69" s="41">
        <v>9646.7265298927123</v>
      </c>
      <c r="G69" s="59">
        <f t="shared" si="2"/>
        <v>519.24962325284343</v>
      </c>
    </row>
    <row r="70" spans="1:7" x14ac:dyDescent="0.25">
      <c r="B70" s="22" t="s">
        <v>111</v>
      </c>
      <c r="C70" s="58">
        <v>4.1242048499999999</v>
      </c>
      <c r="D70" s="58">
        <f t="shared" si="4"/>
        <v>5.9842212373500008</v>
      </c>
      <c r="E70" s="59">
        <f t="shared" ref="E70:E85" si="5">C70*2.451</f>
        <v>10.108426087350001</v>
      </c>
      <c r="F70" s="41">
        <v>30354.056130195822</v>
      </c>
      <c r="G70" s="59">
        <f t="shared" ref="G70:G85" si="6">E70*1000000/F70</f>
        <v>333.01730892215983</v>
      </c>
    </row>
    <row r="71" spans="1:7" x14ac:dyDescent="0.25">
      <c r="B71" s="22" t="s">
        <v>112</v>
      </c>
      <c r="C71" s="58">
        <v>10.1687925</v>
      </c>
      <c r="D71" s="58">
        <f t="shared" si="4"/>
        <v>14.7549179175</v>
      </c>
      <c r="E71" s="59">
        <f t="shared" si="5"/>
        <v>24.923710417500001</v>
      </c>
      <c r="F71" s="41">
        <v>16551.286178845097</v>
      </c>
      <c r="G71" s="59">
        <f t="shared" si="6"/>
        <v>1505.8473491538111</v>
      </c>
    </row>
    <row r="72" spans="1:7" x14ac:dyDescent="0.25">
      <c r="B72" s="22" t="s">
        <v>113</v>
      </c>
      <c r="C72" s="58">
        <v>0.30763483000000003</v>
      </c>
      <c r="D72" s="58">
        <f t="shared" si="4"/>
        <v>0.44637813833000006</v>
      </c>
      <c r="E72" s="59">
        <f t="shared" si="5"/>
        <v>0.75401296833000009</v>
      </c>
      <c r="F72" s="41">
        <v>5101.1599682647884</v>
      </c>
      <c r="G72" s="59">
        <f t="shared" si="6"/>
        <v>147.81206098629471</v>
      </c>
    </row>
    <row r="73" spans="1:7" x14ac:dyDescent="0.25">
      <c r="B73" s="22" t="s">
        <v>114</v>
      </c>
      <c r="C73" s="58">
        <v>10.874190789999998</v>
      </c>
      <c r="D73" s="58">
        <f t="shared" si="4"/>
        <v>15.778450836289997</v>
      </c>
      <c r="E73" s="59">
        <f t="shared" si="5"/>
        <v>26.652641626289995</v>
      </c>
      <c r="F73" s="41">
        <v>23768.153987522928</v>
      </c>
      <c r="G73" s="59">
        <f t="shared" si="6"/>
        <v>1121.3593466400998</v>
      </c>
    </row>
    <row r="74" spans="1:7" x14ac:dyDescent="0.25">
      <c r="B74" s="22" t="s">
        <v>115</v>
      </c>
      <c r="C74" s="58">
        <v>23.206800960000002</v>
      </c>
      <c r="D74" s="58">
        <f t="shared" si="4"/>
        <v>33.673068192960002</v>
      </c>
      <c r="E74" s="59">
        <f t="shared" si="5"/>
        <v>56.879869152960005</v>
      </c>
      <c r="F74" s="41">
        <v>28435.673166473534</v>
      </c>
      <c r="G74" s="59">
        <f t="shared" si="6"/>
        <v>2000.2997228151778</v>
      </c>
    </row>
    <row r="75" spans="1:7" x14ac:dyDescent="0.25">
      <c r="B75" s="22" t="s">
        <v>116</v>
      </c>
      <c r="C75" s="58">
        <v>25.934121440000002</v>
      </c>
      <c r="D75" s="58">
        <f t="shared" si="4"/>
        <v>37.630410209440001</v>
      </c>
      <c r="E75" s="59">
        <f t="shared" si="5"/>
        <v>63.564531649440006</v>
      </c>
      <c r="F75" s="41">
        <v>36854.569864617515</v>
      </c>
      <c r="G75" s="59">
        <f t="shared" si="6"/>
        <v>1724.7394796069937</v>
      </c>
    </row>
    <row r="76" spans="1:7" x14ac:dyDescent="0.25">
      <c r="B76" s="22" t="s">
        <v>117</v>
      </c>
      <c r="C76" s="58">
        <v>0</v>
      </c>
      <c r="D76" s="58">
        <f t="shared" si="4"/>
        <v>0</v>
      </c>
      <c r="E76" s="59">
        <f t="shared" si="5"/>
        <v>0</v>
      </c>
      <c r="F76" s="41">
        <v>3185.3409864280484</v>
      </c>
      <c r="G76" s="59">
        <f t="shared" si="6"/>
        <v>0</v>
      </c>
    </row>
    <row r="77" spans="1:7" x14ac:dyDescent="0.25">
      <c r="B77" s="22" t="s">
        <v>118</v>
      </c>
      <c r="C77" s="58">
        <v>56.114551280000001</v>
      </c>
      <c r="D77" s="58">
        <f t="shared" si="4"/>
        <v>81.422213907279996</v>
      </c>
      <c r="E77" s="59">
        <f t="shared" si="5"/>
        <v>137.53676518728</v>
      </c>
      <c r="F77" s="41">
        <v>143809.75191557474</v>
      </c>
      <c r="G77" s="59">
        <f t="shared" si="6"/>
        <v>956.37996279989841</v>
      </c>
    </row>
    <row r="78" spans="1:7" x14ac:dyDescent="0.25">
      <c r="B78" s="22" t="s">
        <v>119</v>
      </c>
      <c r="C78" s="58">
        <v>137.84602824999999</v>
      </c>
      <c r="D78" s="58">
        <f t="shared" si="4"/>
        <v>200.01458699075002</v>
      </c>
      <c r="E78" s="59">
        <f t="shared" si="5"/>
        <v>337.86061524075001</v>
      </c>
      <c r="F78" s="41">
        <v>183617.02974510143</v>
      </c>
      <c r="G78" s="59">
        <f t="shared" si="6"/>
        <v>1840.0287582789608</v>
      </c>
    </row>
    <row r="79" spans="1:7" x14ac:dyDescent="0.25">
      <c r="B79" s="22" t="s">
        <v>120</v>
      </c>
      <c r="C79" s="58">
        <v>10.72893174</v>
      </c>
      <c r="D79" s="58">
        <f t="shared" si="4"/>
        <v>15.567679954740001</v>
      </c>
      <c r="E79" s="59">
        <f t="shared" si="5"/>
        <v>26.296611694740001</v>
      </c>
      <c r="F79" s="41">
        <v>33735.443800609486</v>
      </c>
      <c r="G79" s="59">
        <f t="shared" si="6"/>
        <v>779.49505719159708</v>
      </c>
    </row>
    <row r="80" spans="1:7" x14ac:dyDescent="0.25">
      <c r="B80" s="22" t="s">
        <v>121</v>
      </c>
      <c r="C80" s="58">
        <v>124.90363206000001</v>
      </c>
      <c r="D80" s="58">
        <f t="shared" si="4"/>
        <v>181.23517011906</v>
      </c>
      <c r="E80" s="59">
        <f t="shared" si="5"/>
        <v>306.13880217906001</v>
      </c>
      <c r="F80" s="41">
        <v>230034.1543687839</v>
      </c>
      <c r="G80" s="59">
        <f t="shared" si="6"/>
        <v>1330.8406441604641</v>
      </c>
    </row>
    <row r="81" spans="1:68" x14ac:dyDescent="0.25">
      <c r="B81" s="22" t="s">
        <v>122</v>
      </c>
      <c r="C81" s="58">
        <v>30.41115237</v>
      </c>
      <c r="D81" s="58">
        <f t="shared" si="4"/>
        <v>44.126582088870009</v>
      </c>
      <c r="E81" s="59">
        <f t="shared" si="5"/>
        <v>74.537734458870005</v>
      </c>
      <c r="F81" s="41">
        <v>85762.341648835747</v>
      </c>
      <c r="G81" s="59">
        <f t="shared" si="6"/>
        <v>869.11962786736581</v>
      </c>
    </row>
    <row r="82" spans="1:68" x14ac:dyDescent="0.25">
      <c r="B82" s="22" t="s">
        <v>123</v>
      </c>
      <c r="C82" s="58">
        <v>30.291015590000001</v>
      </c>
      <c r="D82" s="58">
        <f t="shared" si="4"/>
        <v>43.952263621089998</v>
      </c>
      <c r="E82" s="59">
        <f t="shared" si="5"/>
        <v>74.243279211089998</v>
      </c>
      <c r="F82" s="41">
        <v>123440.22439184391</v>
      </c>
      <c r="G82" s="59">
        <f t="shared" si="6"/>
        <v>601.45126579983355</v>
      </c>
    </row>
    <row r="83" spans="1:68" x14ac:dyDescent="0.25">
      <c r="B83" s="22" t="s">
        <v>124</v>
      </c>
      <c r="C83" s="58">
        <v>0</v>
      </c>
      <c r="D83" s="58">
        <f t="shared" si="4"/>
        <v>0</v>
      </c>
      <c r="E83" s="59">
        <f t="shared" si="5"/>
        <v>0</v>
      </c>
      <c r="F83" s="41">
        <v>5213.336453331287</v>
      </c>
      <c r="G83" s="59">
        <f t="shared" si="6"/>
        <v>0</v>
      </c>
    </row>
    <row r="84" spans="1:68" s="23" customFormat="1" x14ac:dyDescent="0.25">
      <c r="A84" s="20"/>
      <c r="B84" s="24" t="s">
        <v>125</v>
      </c>
      <c r="C84" s="60">
        <v>3021.6648693199986</v>
      </c>
      <c r="D84" s="60">
        <f>SUM(D5:D83)</f>
        <v>4384.4357253833205</v>
      </c>
      <c r="E84" s="60">
        <f t="shared" si="5"/>
        <v>7406.1005947033173</v>
      </c>
      <c r="F84" s="57">
        <v>5360227.3392072618</v>
      </c>
      <c r="G84" s="60">
        <f t="shared" si="6"/>
        <v>1381.6765831052653</v>
      </c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  <c r="BM84" s="36"/>
      <c r="BN84" s="36"/>
      <c r="BO84" s="36"/>
      <c r="BP84" s="36"/>
    </row>
    <row r="85" spans="1:68" x14ac:dyDescent="0.25">
      <c r="B85" s="38" t="s">
        <v>126</v>
      </c>
      <c r="C85" s="60">
        <v>2329.6471933099997</v>
      </c>
      <c r="D85" s="60">
        <f>SUM(D8,D11,D13:D14,D17:D18,D22,D24,D26,D30,D35,D37,D39:D40,D44,D46:D49,D53:D54,D56:D57,D61,D63,D68,D77:D78,D80:D82)</f>
        <v>3380.3180774928101</v>
      </c>
      <c r="E85" s="60">
        <f t="shared" si="5"/>
        <v>5709.9652708028098</v>
      </c>
      <c r="F85" s="57">
        <v>4019640.2612718288</v>
      </c>
      <c r="G85" s="60">
        <f t="shared" si="6"/>
        <v>1420.5164889546995</v>
      </c>
    </row>
    <row r="89" spans="1:68" x14ac:dyDescent="0.25">
      <c r="B89" s="36"/>
    </row>
    <row r="90" spans="1:68" ht="24" customHeight="1" x14ac:dyDescent="0.25">
      <c r="B90" s="36"/>
    </row>
    <row r="91" spans="1:68" x14ac:dyDescent="0.25">
      <c r="B91" s="36"/>
    </row>
    <row r="92" spans="1:68" ht="23.25" customHeight="1" x14ac:dyDescent="0.25">
      <c r="B92" s="36"/>
    </row>
    <row r="93" spans="1:68" ht="23.25" customHeight="1" x14ac:dyDescent="0.25">
      <c r="B93" s="36"/>
    </row>
    <row r="94" spans="1:68" ht="23.25" customHeight="1" x14ac:dyDescent="0.25">
      <c r="B94" s="36"/>
    </row>
    <row r="95" spans="1:68" ht="23.25" customHeight="1" x14ac:dyDescent="0.25">
      <c r="B95" s="36"/>
    </row>
    <row r="96" spans="1:68" ht="23.25" customHeight="1" x14ac:dyDescent="0.25">
      <c r="B96" s="36"/>
    </row>
    <row r="97" spans="2:2" ht="23.25" customHeight="1" x14ac:dyDescent="0.25">
      <c r="B97" s="36"/>
    </row>
    <row r="98" spans="2:2" ht="23.25" customHeight="1" x14ac:dyDescent="0.25">
      <c r="B98" s="36"/>
    </row>
    <row r="99" spans="2:2" ht="23.25" customHeight="1" x14ac:dyDescent="0.25">
      <c r="B99" s="36"/>
    </row>
    <row r="100" spans="2:2" x14ac:dyDescent="0.25">
      <c r="B100" s="36"/>
    </row>
    <row r="101" spans="2:2" x14ac:dyDescent="0.25">
      <c r="B101" s="36"/>
    </row>
    <row r="102" spans="2:2" x14ac:dyDescent="0.25">
      <c r="B102" s="36"/>
    </row>
    <row r="103" spans="2:2" x14ac:dyDescent="0.25">
      <c r="B103" s="36"/>
    </row>
    <row r="104" spans="2:2" ht="15.75" customHeight="1" x14ac:dyDescent="0.25">
      <c r="B104" s="36"/>
    </row>
    <row r="105" spans="2:2" x14ac:dyDescent="0.25">
      <c r="B105" s="36"/>
    </row>
    <row r="106" spans="2:2" x14ac:dyDescent="0.25">
      <c r="B106" s="36"/>
    </row>
    <row r="107" spans="2:2" x14ac:dyDescent="0.25">
      <c r="B107" s="36"/>
    </row>
    <row r="108" spans="2:2" x14ac:dyDescent="0.25">
      <c r="B108" s="36"/>
    </row>
    <row r="109" spans="2:2" x14ac:dyDescent="0.25">
      <c r="B109" s="36"/>
    </row>
    <row r="110" spans="2:2" x14ac:dyDescent="0.25">
      <c r="B110" s="36"/>
    </row>
    <row r="111" spans="2:2" x14ac:dyDescent="0.25">
      <c r="B111" s="36"/>
    </row>
    <row r="112" spans="2:2" x14ac:dyDescent="0.25">
      <c r="B112" s="36"/>
    </row>
    <row r="113" spans="2:2" x14ac:dyDescent="0.25">
      <c r="B113" s="36"/>
    </row>
    <row r="114" spans="2:2" x14ac:dyDescent="0.25">
      <c r="B114" s="36"/>
    </row>
    <row r="115" spans="2:2" x14ac:dyDescent="0.25">
      <c r="B115" s="36"/>
    </row>
    <row r="116" spans="2:2" x14ac:dyDescent="0.25">
      <c r="B116" s="36"/>
    </row>
    <row r="117" spans="2:2" x14ac:dyDescent="0.25">
      <c r="B117" s="36"/>
    </row>
    <row r="118" spans="2:2" x14ac:dyDescent="0.25">
      <c r="B118" s="36"/>
    </row>
    <row r="119" spans="2:2" x14ac:dyDescent="0.25">
      <c r="B119" s="36"/>
    </row>
    <row r="120" spans="2:2" x14ac:dyDescent="0.25">
      <c r="B120" s="36"/>
    </row>
    <row r="121" spans="2:2" x14ac:dyDescent="0.25">
      <c r="B121" s="36"/>
    </row>
  </sheetData>
  <sheetProtection sheet="1" objects="1" scenarios="1"/>
  <mergeCells count="2">
    <mergeCell ref="B1:G1"/>
    <mergeCell ref="C3:E3"/>
  </mergeCells>
  <pageMargins left="1.1811023622047245" right="0.74803149606299213" top="0.39370078740157483" bottom="0.39370078740157483" header="0.51181102362204722" footer="0.51181102362204722"/>
  <pageSetup paperSize="9" scale="71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B40"/>
  <sheetViews>
    <sheetView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K6" sqref="K6"/>
    </sheetView>
  </sheetViews>
  <sheetFormatPr defaultColWidth="9.109375" defaultRowHeight="14.4" x14ac:dyDescent="0.3"/>
  <cols>
    <col min="1" max="1" width="2.109375" style="25" customWidth="1"/>
    <col min="2" max="2" width="12.21875" style="25" customWidth="1"/>
    <col min="3" max="11" width="12.6640625" style="25" customWidth="1"/>
    <col min="12" max="19" width="9.109375" style="25"/>
    <col min="20" max="20" width="7.77734375" style="25" customWidth="1"/>
    <col min="21" max="21" width="9.109375" style="25"/>
    <col min="22" max="22" width="18.33203125" style="25" bestFit="1" customWidth="1"/>
    <col min="23" max="16384" width="9.109375" style="25"/>
  </cols>
  <sheetData>
    <row r="1" spans="2:28" ht="45.75" customHeight="1" x14ac:dyDescent="0.55000000000000004">
      <c r="B1" s="136" t="s">
        <v>150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62"/>
      <c r="V1" s="62"/>
      <c r="W1" s="62"/>
      <c r="X1" s="62"/>
      <c r="Y1" s="62"/>
      <c r="Z1" s="62"/>
      <c r="AA1" s="62"/>
      <c r="AB1" s="62"/>
    </row>
    <row r="2" spans="2:28" ht="4.5" customHeight="1" x14ac:dyDescent="0.35">
      <c r="B2" s="63"/>
      <c r="C2" s="63"/>
      <c r="D2" s="63"/>
      <c r="E2" s="63"/>
      <c r="F2" s="63"/>
      <c r="G2" s="63"/>
      <c r="H2" s="63"/>
      <c r="I2" s="63"/>
      <c r="K2" s="63"/>
    </row>
    <row r="3" spans="2:28" ht="15" customHeight="1" x14ac:dyDescent="0.3">
      <c r="D3" s="138" t="s">
        <v>140</v>
      </c>
      <c r="E3" s="138"/>
      <c r="F3" s="138"/>
      <c r="G3" s="138"/>
      <c r="H3" s="138"/>
      <c r="I3" s="138"/>
      <c r="L3" s="68" t="s">
        <v>160</v>
      </c>
      <c r="M3" s="69"/>
      <c r="N3" s="69"/>
      <c r="O3" s="69"/>
      <c r="P3" s="69"/>
      <c r="Q3" s="69"/>
      <c r="R3" s="69"/>
      <c r="S3" s="69"/>
      <c r="T3" s="69"/>
    </row>
    <row r="4" spans="2:28" ht="32.25" customHeight="1" x14ac:dyDescent="0.3">
      <c r="C4" s="86" t="s">
        <v>14</v>
      </c>
      <c r="D4" s="86" t="s">
        <v>141</v>
      </c>
      <c r="E4" s="64" t="s">
        <v>142</v>
      </c>
      <c r="F4" s="64" t="s">
        <v>143</v>
      </c>
      <c r="G4" s="64" t="s">
        <v>144</v>
      </c>
      <c r="H4" s="86" t="s">
        <v>145</v>
      </c>
      <c r="I4" s="86" t="s">
        <v>146</v>
      </c>
      <c r="J4" s="86" t="s">
        <v>132</v>
      </c>
      <c r="K4" s="86" t="s">
        <v>147</v>
      </c>
    </row>
    <row r="5" spans="2:28" ht="18" customHeight="1" x14ac:dyDescent="0.3">
      <c r="B5" s="65" t="s">
        <v>20</v>
      </c>
      <c r="C5" s="66">
        <v>321.48127303180001</v>
      </c>
      <c r="D5" s="66">
        <v>0</v>
      </c>
      <c r="E5" s="66">
        <v>20.153494137399999</v>
      </c>
      <c r="F5" s="67">
        <v>0</v>
      </c>
      <c r="G5" s="66">
        <v>555.96730653270004</v>
      </c>
      <c r="H5" s="66">
        <v>19.044110552799999</v>
      </c>
      <c r="I5" s="66">
        <v>595.16491122280001</v>
      </c>
      <c r="J5" s="66"/>
      <c r="K5" s="66">
        <f>SUM(C5,I5,J5)</f>
        <v>916.64618425460003</v>
      </c>
      <c r="M5" s="72"/>
      <c r="N5" s="72" t="s">
        <v>139</v>
      </c>
    </row>
    <row r="6" spans="2:28" ht="18" customHeight="1" x14ac:dyDescent="0.3">
      <c r="B6" s="75" t="s">
        <v>21</v>
      </c>
      <c r="C6" s="76">
        <v>334.39699502489998</v>
      </c>
      <c r="D6" s="76">
        <v>0</v>
      </c>
      <c r="E6" s="76">
        <v>186.4152703151</v>
      </c>
      <c r="F6" s="77">
        <v>0</v>
      </c>
      <c r="G6" s="76">
        <v>529.99072636819994</v>
      </c>
      <c r="H6" s="76">
        <v>18.0909154229</v>
      </c>
      <c r="I6" s="76">
        <v>748.14893200660003</v>
      </c>
      <c r="J6" s="78"/>
      <c r="K6" s="78">
        <v>1082.5459270315</v>
      </c>
      <c r="M6" s="72" t="s">
        <v>132</v>
      </c>
      <c r="N6" s="73">
        <v>9</v>
      </c>
    </row>
    <row r="7" spans="2:28" ht="18" customHeight="1" x14ac:dyDescent="0.3">
      <c r="B7" s="65" t="s">
        <v>22</v>
      </c>
      <c r="C7" s="70">
        <v>339.47351628659999</v>
      </c>
      <c r="D7" s="70">
        <v>0</v>
      </c>
      <c r="E7" s="70">
        <v>489.0876058632</v>
      </c>
      <c r="F7" s="71">
        <v>0</v>
      </c>
      <c r="G7" s="70">
        <v>539.52017752439997</v>
      </c>
      <c r="H7" s="70">
        <v>15.622780130300001</v>
      </c>
      <c r="I7" s="70">
        <v>1044.2305635179</v>
      </c>
      <c r="J7" s="66"/>
      <c r="K7" s="66">
        <v>1383.7040798046</v>
      </c>
      <c r="M7" s="72" t="s">
        <v>14</v>
      </c>
      <c r="N7" s="73">
        <v>17</v>
      </c>
    </row>
    <row r="8" spans="2:28" ht="18" customHeight="1" x14ac:dyDescent="0.3">
      <c r="B8" s="75" t="s">
        <v>23</v>
      </c>
      <c r="C8" s="76">
        <v>253.9768817035</v>
      </c>
      <c r="D8" s="76">
        <v>121.9574227129</v>
      </c>
      <c r="E8" s="76">
        <v>704.77626340689994</v>
      </c>
      <c r="F8" s="77">
        <v>0</v>
      </c>
      <c r="G8" s="76">
        <v>533.82422870660002</v>
      </c>
      <c r="H8" s="76">
        <v>12.6517823344</v>
      </c>
      <c r="I8" s="76">
        <v>1373.2096971609001</v>
      </c>
      <c r="J8" s="78">
        <v>1.7996845426000001</v>
      </c>
      <c r="K8" s="78">
        <v>1628.9862634069</v>
      </c>
      <c r="M8" s="72" t="s">
        <v>141</v>
      </c>
      <c r="N8" s="73">
        <v>215</v>
      </c>
    </row>
    <row r="9" spans="2:28" ht="18" customHeight="1" x14ac:dyDescent="0.3">
      <c r="B9" s="65" t="s">
        <v>24</v>
      </c>
      <c r="C9" s="70">
        <v>209.64709833590001</v>
      </c>
      <c r="D9" s="70">
        <v>190.5694402421</v>
      </c>
      <c r="E9" s="70">
        <v>886.986816944</v>
      </c>
      <c r="F9" s="71">
        <v>0</v>
      </c>
      <c r="G9" s="70">
        <v>514.22677760969998</v>
      </c>
      <c r="H9" s="70">
        <v>11.865709531</v>
      </c>
      <c r="I9" s="70">
        <v>1603.6487443267999</v>
      </c>
      <c r="J9" s="66">
        <v>1.4292708018</v>
      </c>
      <c r="K9" s="66">
        <v>1814.7251134644</v>
      </c>
      <c r="M9" s="72" t="s">
        <v>144</v>
      </c>
      <c r="N9" s="73">
        <v>508</v>
      </c>
    </row>
    <row r="10" spans="2:28" ht="18" customHeight="1" x14ac:dyDescent="0.3">
      <c r="B10" s="75" t="s">
        <v>25</v>
      </c>
      <c r="C10" s="76">
        <v>205.5043179104</v>
      </c>
      <c r="D10" s="76">
        <v>218.26137910450001</v>
      </c>
      <c r="E10" s="76">
        <v>1071.1946417910001</v>
      </c>
      <c r="F10" s="77">
        <v>0</v>
      </c>
      <c r="G10" s="76">
        <v>467.32805522389998</v>
      </c>
      <c r="H10" s="76">
        <v>7.0520611940000002</v>
      </c>
      <c r="I10" s="76">
        <v>1763.8361373134001</v>
      </c>
      <c r="J10" s="78">
        <v>1.4305074627000001</v>
      </c>
      <c r="K10" s="78">
        <v>1970.7709626865999</v>
      </c>
      <c r="M10" s="72" t="s">
        <v>142</v>
      </c>
      <c r="N10" s="73">
        <v>1029</v>
      </c>
    </row>
    <row r="11" spans="2:28" ht="18" customHeight="1" x14ac:dyDescent="0.3">
      <c r="B11" s="65" t="s">
        <v>26</v>
      </c>
      <c r="C11" s="70">
        <v>216.1905492537</v>
      </c>
      <c r="D11" s="70">
        <v>297.31394626870002</v>
      </c>
      <c r="E11" s="70">
        <v>1203.5438298506999</v>
      </c>
      <c r="F11" s="71">
        <v>0</v>
      </c>
      <c r="G11" s="70">
        <v>486.83915522389998</v>
      </c>
      <c r="H11" s="70">
        <v>1.8017582089999999</v>
      </c>
      <c r="I11" s="70">
        <v>1989.4986895521999</v>
      </c>
      <c r="J11" s="66">
        <v>2.0061164178999999</v>
      </c>
      <c r="K11" s="66">
        <v>2207.6953552239002</v>
      </c>
    </row>
    <row r="12" spans="2:28" ht="18" customHeight="1" x14ac:dyDescent="0.3">
      <c r="B12" s="75" t="s">
        <v>27</v>
      </c>
      <c r="C12" s="76">
        <v>225.67061504419999</v>
      </c>
      <c r="D12" s="76">
        <v>261.53975073750001</v>
      </c>
      <c r="E12" s="76">
        <v>1384.6657669617</v>
      </c>
      <c r="F12" s="77">
        <v>0</v>
      </c>
      <c r="G12" s="76">
        <v>494.46699115040002</v>
      </c>
      <c r="H12" s="76">
        <v>0.56208554570000002</v>
      </c>
      <c r="I12" s="76">
        <v>2141.2345943953001</v>
      </c>
      <c r="J12" s="78">
        <v>2.4502890855000001</v>
      </c>
      <c r="K12" s="78">
        <v>2369.3554985250998</v>
      </c>
    </row>
    <row r="13" spans="2:28" ht="18" customHeight="1" x14ac:dyDescent="0.3">
      <c r="B13" s="65" t="s">
        <v>28</v>
      </c>
      <c r="C13" s="70">
        <v>224.3741974063</v>
      </c>
      <c r="D13" s="70">
        <v>255.02172046109999</v>
      </c>
      <c r="E13" s="70">
        <v>1537.8065893372</v>
      </c>
      <c r="F13" s="71">
        <v>0</v>
      </c>
      <c r="G13" s="70">
        <v>478.57387175790001</v>
      </c>
      <c r="H13" s="70">
        <v>0.61160230550000005</v>
      </c>
      <c r="I13" s="70">
        <v>2272.0137838617002</v>
      </c>
      <c r="J13" s="66">
        <v>2.8344149856</v>
      </c>
      <c r="K13" s="66">
        <v>2499.2223962536</v>
      </c>
    </row>
    <row r="14" spans="2:28" ht="18" customHeight="1" x14ac:dyDescent="0.3">
      <c r="B14" s="75" t="s">
        <v>30</v>
      </c>
      <c r="C14" s="76">
        <v>144.48067527169999</v>
      </c>
      <c r="D14" s="76">
        <v>164.11176630430001</v>
      </c>
      <c r="E14" s="76">
        <v>1244.8527038043001</v>
      </c>
      <c r="F14" s="77">
        <v>0</v>
      </c>
      <c r="G14" s="76">
        <v>422.92033152170001</v>
      </c>
      <c r="H14" s="76">
        <v>0.60460597829999996</v>
      </c>
      <c r="I14" s="76">
        <v>1832.4894076087</v>
      </c>
      <c r="J14" s="78">
        <v>1.6882459239000001</v>
      </c>
      <c r="K14" s="78">
        <v>1978.6583288043</v>
      </c>
    </row>
    <row r="15" spans="2:28" ht="18" customHeight="1" x14ac:dyDescent="0.3">
      <c r="B15" s="65" t="s">
        <v>31</v>
      </c>
      <c r="C15" s="70">
        <v>146.96743196829999</v>
      </c>
      <c r="D15" s="70">
        <v>150.32260501979999</v>
      </c>
      <c r="E15" s="70">
        <v>1363.5115799206999</v>
      </c>
      <c r="F15" s="71">
        <v>0</v>
      </c>
      <c r="G15" s="70">
        <v>400.65981373839998</v>
      </c>
      <c r="H15" s="70">
        <v>0.5441228534</v>
      </c>
      <c r="I15" s="70">
        <v>1915.0381215324001</v>
      </c>
      <c r="J15" s="66">
        <v>2.8833989432</v>
      </c>
      <c r="K15" s="66">
        <v>2064.8889524439001</v>
      </c>
    </row>
    <row r="16" spans="2:28" ht="18" customHeight="1" x14ac:dyDescent="0.3">
      <c r="B16" s="75" t="s">
        <v>32</v>
      </c>
      <c r="C16" s="76">
        <v>148.99265769230001</v>
      </c>
      <c r="D16" s="76">
        <v>144.8119166667</v>
      </c>
      <c r="E16" s="76">
        <v>1210.7458192308</v>
      </c>
      <c r="F16" s="77">
        <v>0</v>
      </c>
      <c r="G16" s="76">
        <v>431.5057205128</v>
      </c>
      <c r="H16" s="76">
        <v>0.59390512819999997</v>
      </c>
      <c r="I16" s="76">
        <v>1787.6573615385</v>
      </c>
      <c r="J16" s="78">
        <v>2.5965064103</v>
      </c>
      <c r="K16" s="78">
        <v>1939.2465256410001</v>
      </c>
      <c r="V16" s="72"/>
      <c r="W16" s="73"/>
    </row>
    <row r="17" spans="2:23" ht="18" customHeight="1" x14ac:dyDescent="0.3">
      <c r="B17" s="65" t="s">
        <v>33</v>
      </c>
      <c r="C17" s="70">
        <v>151.87723904879999</v>
      </c>
      <c r="D17" s="70">
        <v>141.07129787229999</v>
      </c>
      <c r="E17" s="70">
        <v>1158.8732866083001</v>
      </c>
      <c r="F17" s="71">
        <v>0</v>
      </c>
      <c r="G17" s="70">
        <v>435.50641927409998</v>
      </c>
      <c r="H17" s="70">
        <v>0.55836170210000002</v>
      </c>
      <c r="I17" s="70">
        <v>1736.0093654568</v>
      </c>
      <c r="J17" s="66">
        <v>3.1673817272</v>
      </c>
      <c r="K17" s="66">
        <v>1891.0539862328001</v>
      </c>
      <c r="V17" s="72"/>
      <c r="W17" s="73"/>
    </row>
    <row r="18" spans="2:23" ht="18" customHeight="1" x14ac:dyDescent="0.3">
      <c r="B18" s="75" t="s">
        <v>34</v>
      </c>
      <c r="C18" s="76">
        <v>157.0283814181</v>
      </c>
      <c r="D18" s="76">
        <v>149.43054889979999</v>
      </c>
      <c r="E18" s="76">
        <v>1175.1170158924001</v>
      </c>
      <c r="F18" s="77">
        <v>0</v>
      </c>
      <c r="G18" s="76">
        <v>423.79362347189999</v>
      </c>
      <c r="H18" s="76">
        <v>0.57886919319999997</v>
      </c>
      <c r="I18" s="76">
        <v>1748.9200574572001</v>
      </c>
      <c r="J18" s="78">
        <v>3.587594132</v>
      </c>
      <c r="K18" s="78">
        <v>1909.5360330072999</v>
      </c>
      <c r="L18" s="68" t="s">
        <v>161</v>
      </c>
      <c r="M18" s="69"/>
      <c r="N18" s="69"/>
      <c r="O18" s="69"/>
      <c r="P18" s="69"/>
      <c r="Q18" s="69"/>
      <c r="R18" s="69"/>
      <c r="S18" s="69"/>
      <c r="T18" s="69"/>
    </row>
    <row r="19" spans="2:23" ht="18" customHeight="1" x14ac:dyDescent="0.3">
      <c r="B19" s="65" t="s">
        <v>35</v>
      </c>
      <c r="C19" s="70">
        <v>153.5347985782</v>
      </c>
      <c r="D19" s="70">
        <v>153.69161848339999</v>
      </c>
      <c r="E19" s="70">
        <v>1231.7446492890999</v>
      </c>
      <c r="F19" s="71">
        <v>0</v>
      </c>
      <c r="G19" s="70">
        <v>402.43097037910002</v>
      </c>
      <c r="H19" s="70">
        <v>1.5384573459999999</v>
      </c>
      <c r="I19" s="70">
        <v>1789.4056954975999</v>
      </c>
      <c r="J19" s="66">
        <v>4.2490082938000002</v>
      </c>
      <c r="K19" s="66">
        <v>1947.1895023697</v>
      </c>
    </row>
    <row r="20" spans="2:23" ht="18" customHeight="1" x14ac:dyDescent="0.3">
      <c r="B20" s="75" t="s">
        <v>36</v>
      </c>
      <c r="C20" s="76">
        <v>156.03076524740001</v>
      </c>
      <c r="D20" s="76">
        <v>154.99480552360001</v>
      </c>
      <c r="E20" s="76">
        <v>1225.1306962025001</v>
      </c>
      <c r="F20" s="77">
        <v>0</v>
      </c>
      <c r="G20" s="76">
        <v>409.30650517840002</v>
      </c>
      <c r="H20" s="76">
        <v>1.5559090909</v>
      </c>
      <c r="I20" s="76">
        <v>1790.9879159954</v>
      </c>
      <c r="J20" s="78">
        <v>4.8213486766000004</v>
      </c>
      <c r="K20" s="78">
        <v>1951.8400299194</v>
      </c>
    </row>
    <row r="21" spans="2:23" ht="18" customHeight="1" x14ac:dyDescent="0.3">
      <c r="B21" s="65" t="s">
        <v>37</v>
      </c>
      <c r="C21" s="70">
        <v>152.38448886410001</v>
      </c>
      <c r="D21" s="70">
        <v>154.1366481069</v>
      </c>
      <c r="E21" s="70">
        <v>1261.530513363</v>
      </c>
      <c r="F21" s="71">
        <v>0</v>
      </c>
      <c r="G21" s="70">
        <v>417.48148106899998</v>
      </c>
      <c r="H21" s="70">
        <v>1.6581347439</v>
      </c>
      <c r="I21" s="70">
        <v>1834.8067772828999</v>
      </c>
      <c r="J21" s="66">
        <v>5.4839153674999999</v>
      </c>
      <c r="K21" s="66">
        <v>1992.6751815145001</v>
      </c>
    </row>
    <row r="22" spans="2:23" ht="18" customHeight="1" x14ac:dyDescent="0.3">
      <c r="B22" s="75" t="s">
        <v>38</v>
      </c>
      <c r="C22" s="76">
        <v>154.07196544280001</v>
      </c>
      <c r="D22" s="76">
        <v>168.025187905</v>
      </c>
      <c r="E22" s="76">
        <v>1258.2568488121001</v>
      </c>
      <c r="F22" s="77">
        <v>0</v>
      </c>
      <c r="G22" s="76">
        <v>422.43491900650002</v>
      </c>
      <c r="H22" s="76">
        <v>1.5956749459999999</v>
      </c>
      <c r="I22" s="76">
        <v>1850.3126306695001</v>
      </c>
      <c r="J22" s="78">
        <v>6.0167419005999996</v>
      </c>
      <c r="K22" s="78">
        <v>2010.401338013</v>
      </c>
      <c r="M22" s="72"/>
      <c r="N22" s="83"/>
    </row>
    <row r="23" spans="2:23" ht="18" customHeight="1" x14ac:dyDescent="0.3">
      <c r="B23" s="65" t="s">
        <v>39</v>
      </c>
      <c r="C23" s="70">
        <v>150.42471592300001</v>
      </c>
      <c r="D23" s="70">
        <v>179.88322362869999</v>
      </c>
      <c r="E23" s="70">
        <v>1185.9376666533001</v>
      </c>
      <c r="F23" s="71">
        <v>0</v>
      </c>
      <c r="G23" s="70">
        <v>409.43604419650001</v>
      </c>
      <c r="H23" s="70">
        <v>1.4250464135000001</v>
      </c>
      <c r="I23" s="70">
        <v>1776.681980892</v>
      </c>
      <c r="J23" s="66">
        <v>10.600742801199999</v>
      </c>
      <c r="K23" s="66">
        <v>1937.7074396162</v>
      </c>
      <c r="M23" s="72" t="s">
        <v>14</v>
      </c>
      <c r="N23" s="83">
        <v>-304.3</v>
      </c>
    </row>
    <row r="24" spans="2:23" ht="18" customHeight="1" x14ac:dyDescent="0.3">
      <c r="B24" s="75" t="s">
        <v>40</v>
      </c>
      <c r="C24" s="76">
        <v>141.5400573183</v>
      </c>
      <c r="D24" s="76">
        <v>193.46665199590001</v>
      </c>
      <c r="E24" s="76">
        <v>1170.3448382805</v>
      </c>
      <c r="F24" s="77">
        <v>0</v>
      </c>
      <c r="G24" s="76">
        <v>384.82765097240002</v>
      </c>
      <c r="H24" s="76">
        <v>0</v>
      </c>
      <c r="I24" s="76">
        <v>1748.6391412487001</v>
      </c>
      <c r="J24" s="78">
        <v>12.128234390999999</v>
      </c>
      <c r="K24" s="78">
        <v>1902.3074329579999</v>
      </c>
      <c r="M24" s="25" t="s">
        <v>144</v>
      </c>
      <c r="N24" s="83">
        <v>-47.7</v>
      </c>
    </row>
    <row r="25" spans="2:23" ht="18" customHeight="1" x14ac:dyDescent="0.3">
      <c r="B25" s="65" t="s">
        <v>41</v>
      </c>
      <c r="C25" s="70">
        <v>133.437668</v>
      </c>
      <c r="D25" s="70">
        <v>222.83958200000001</v>
      </c>
      <c r="E25" s="70">
        <v>1156.548407</v>
      </c>
      <c r="F25" s="71">
        <v>0</v>
      </c>
      <c r="G25" s="70">
        <v>422.570491</v>
      </c>
      <c r="H25" s="70">
        <v>0</v>
      </c>
      <c r="I25" s="70">
        <v>1801.95848</v>
      </c>
      <c r="J25" s="66">
        <v>16.193072000000001</v>
      </c>
      <c r="K25" s="66">
        <v>1951.5892200000001</v>
      </c>
      <c r="M25" s="25" t="s">
        <v>132</v>
      </c>
      <c r="N25" s="83">
        <v>8.6999999999999993</v>
      </c>
    </row>
    <row r="26" spans="2:23" ht="18" customHeight="1" x14ac:dyDescent="0.3">
      <c r="B26" s="75" t="s">
        <v>42</v>
      </c>
      <c r="C26" s="76">
        <v>60.760759530800001</v>
      </c>
      <c r="D26" s="76">
        <v>224.4970478983</v>
      </c>
      <c r="E26" s="76">
        <v>989.03285337240004</v>
      </c>
      <c r="F26" s="77">
        <v>0</v>
      </c>
      <c r="G26" s="76">
        <v>453.64397751709998</v>
      </c>
      <c r="H26" s="76">
        <v>0</v>
      </c>
      <c r="I26" s="76">
        <v>1667.1738787879001</v>
      </c>
      <c r="J26" s="78">
        <v>9.0521564026999997</v>
      </c>
      <c r="K26" s="78">
        <v>1736.9867947214</v>
      </c>
      <c r="M26" s="72" t="s">
        <v>141</v>
      </c>
      <c r="N26" s="83">
        <v>215.2</v>
      </c>
    </row>
    <row r="27" spans="2:23" ht="18" customHeight="1" x14ac:dyDescent="0.3">
      <c r="B27" s="65" t="s">
        <v>43</v>
      </c>
      <c r="C27" s="70">
        <v>46.350364823200003</v>
      </c>
      <c r="D27" s="70">
        <v>225.676108</v>
      </c>
      <c r="E27" s="70">
        <v>949.92017908000003</v>
      </c>
      <c r="F27" s="71">
        <v>0</v>
      </c>
      <c r="G27" s="70">
        <v>410.86606923990001</v>
      </c>
      <c r="H27" s="70">
        <v>0</v>
      </c>
      <c r="I27" s="70">
        <v>1586.4623563199</v>
      </c>
      <c r="J27" s="66">
        <v>10.225349382399999</v>
      </c>
      <c r="K27" s="66">
        <v>1643.0380705255</v>
      </c>
      <c r="M27" s="72" t="s">
        <v>142</v>
      </c>
      <c r="N27" s="83">
        <v>1008.5</v>
      </c>
    </row>
    <row r="28" spans="2:23" ht="18" customHeight="1" x14ac:dyDescent="0.3">
      <c r="B28" s="75" t="s">
        <v>44</v>
      </c>
      <c r="C28" s="76">
        <v>44.066317415699999</v>
      </c>
      <c r="D28" s="76">
        <v>219.482247191</v>
      </c>
      <c r="E28" s="76">
        <v>1031.6413464418999</v>
      </c>
      <c r="F28" s="77">
        <v>0</v>
      </c>
      <c r="G28" s="76">
        <v>417.27587921349999</v>
      </c>
      <c r="H28" s="76">
        <v>0</v>
      </c>
      <c r="I28" s="76">
        <v>1668.3994728463999</v>
      </c>
      <c r="J28" s="78">
        <v>12.2059222846</v>
      </c>
      <c r="K28" s="78">
        <v>1724.6717125468001</v>
      </c>
    </row>
    <row r="29" spans="2:23" ht="18" customHeight="1" x14ac:dyDescent="0.3">
      <c r="B29" s="65" t="s">
        <v>148</v>
      </c>
      <c r="C29" s="70">
        <v>39.566255771000002</v>
      </c>
      <c r="D29" s="70">
        <v>230.3492520776</v>
      </c>
      <c r="E29" s="70">
        <v>1041.7930526315999</v>
      </c>
      <c r="F29" s="71">
        <v>0</v>
      </c>
      <c r="G29" s="70">
        <v>446.09939335180002</v>
      </c>
      <c r="H29" s="70">
        <v>0</v>
      </c>
      <c r="I29" s="70">
        <v>1718.2416980609</v>
      </c>
      <c r="J29" s="66">
        <v>13.012457063699999</v>
      </c>
      <c r="K29" s="66">
        <v>1770.8204108957</v>
      </c>
    </row>
    <row r="30" spans="2:23" ht="18" customHeight="1" x14ac:dyDescent="0.3">
      <c r="B30" s="75" t="s">
        <v>149</v>
      </c>
      <c r="C30" s="76">
        <v>36.100950090700003</v>
      </c>
      <c r="D30" s="76">
        <v>215.03317586759999</v>
      </c>
      <c r="E30" s="76">
        <v>1017.4962330805999</v>
      </c>
      <c r="F30" s="77">
        <v>0</v>
      </c>
      <c r="G30" s="76">
        <v>410.46862289209997</v>
      </c>
      <c r="H30" s="76">
        <v>0</v>
      </c>
      <c r="I30" s="76">
        <v>1642.9980318403</v>
      </c>
      <c r="J30" s="78">
        <v>14.899264972799999</v>
      </c>
      <c r="K30" s="78">
        <v>1693.9982469038</v>
      </c>
    </row>
    <row r="31" spans="2:23" ht="18" customHeight="1" x14ac:dyDescent="0.3">
      <c r="B31" s="85" t="s">
        <v>138</v>
      </c>
      <c r="C31" s="70">
        <v>33.5483247803</v>
      </c>
      <c r="D31" s="70">
        <v>220.34523400430001</v>
      </c>
      <c r="E31" s="70">
        <v>1045.2960244262999</v>
      </c>
      <c r="F31" s="71">
        <v>0</v>
      </c>
      <c r="G31" s="70">
        <v>415.73539638940002</v>
      </c>
      <c r="H31" s="70">
        <v>0</v>
      </c>
      <c r="I31" s="70">
        <v>1681.3766548200001</v>
      </c>
      <c r="J31" s="66">
        <v>16.583813190499999</v>
      </c>
      <c r="K31" s="66">
        <v>1731.5087927908</v>
      </c>
    </row>
    <row r="32" spans="2:23" ht="18" customHeight="1" x14ac:dyDescent="0.3">
      <c r="B32" s="75" t="s">
        <v>157</v>
      </c>
      <c r="C32" s="76">
        <v>17.184662159999998</v>
      </c>
      <c r="D32" s="76">
        <v>215.1565654492</v>
      </c>
      <c r="E32" s="76">
        <v>1028.6432038355999</v>
      </c>
      <c r="F32" s="77">
        <v>0</v>
      </c>
      <c r="G32" s="76">
        <v>508.29901697999998</v>
      </c>
      <c r="H32" s="76">
        <v>0</v>
      </c>
      <c r="I32" s="76">
        <v>1752.0987862648001</v>
      </c>
      <c r="J32" s="78">
        <v>8.7159542385000002</v>
      </c>
      <c r="K32" s="78">
        <v>1777.9994026633001</v>
      </c>
    </row>
    <row r="33" spans="2:17" ht="18" customHeight="1" x14ac:dyDescent="0.3">
      <c r="B33" s="85" t="s">
        <v>153</v>
      </c>
      <c r="C33" s="70"/>
      <c r="D33" s="70"/>
      <c r="E33" s="70"/>
      <c r="F33" s="71"/>
      <c r="G33" s="70"/>
      <c r="H33" s="70"/>
      <c r="I33" s="70"/>
      <c r="J33" s="66"/>
      <c r="K33" s="66"/>
    </row>
    <row r="34" spans="2:17" ht="18" customHeight="1" x14ac:dyDescent="0.3">
      <c r="B34" s="105" t="s">
        <v>171</v>
      </c>
      <c r="C34" s="76"/>
      <c r="D34" s="76"/>
      <c r="E34" s="76"/>
      <c r="F34" s="77"/>
      <c r="G34" s="76"/>
      <c r="H34" s="76"/>
      <c r="I34" s="76"/>
      <c r="J34" s="78"/>
      <c r="K34" s="78"/>
    </row>
    <row r="35" spans="2:17" ht="18" customHeight="1" x14ac:dyDescent="0.3">
      <c r="B35" s="85" t="s">
        <v>155</v>
      </c>
      <c r="C35" s="70"/>
      <c r="D35" s="70"/>
      <c r="E35" s="70"/>
      <c r="F35" s="71"/>
      <c r="G35" s="70"/>
      <c r="H35" s="70"/>
      <c r="I35" s="70"/>
      <c r="J35" s="66"/>
      <c r="K35" s="66"/>
    </row>
    <row r="36" spans="2:17" ht="18" customHeight="1" x14ac:dyDescent="0.3">
      <c r="B36" s="105" t="s">
        <v>173</v>
      </c>
      <c r="C36" s="76"/>
      <c r="D36" s="76"/>
      <c r="E36" s="76"/>
      <c r="F36" s="77"/>
      <c r="G36" s="76"/>
      <c r="H36" s="76"/>
      <c r="I36" s="76"/>
      <c r="J36" s="78"/>
      <c r="K36" s="78"/>
    </row>
    <row r="37" spans="2:17" ht="18" customHeight="1" x14ac:dyDescent="0.3">
      <c r="B37" s="85" t="s">
        <v>180</v>
      </c>
      <c r="C37" s="70"/>
      <c r="D37" s="70"/>
      <c r="E37" s="70"/>
      <c r="F37" s="71"/>
      <c r="G37" s="70"/>
      <c r="H37" s="70"/>
      <c r="I37" s="70"/>
      <c r="J37" s="66"/>
      <c r="K37" s="66"/>
    </row>
    <row r="38" spans="2:17" ht="19.5" customHeight="1" x14ac:dyDescent="0.3">
      <c r="B38" s="81" t="s">
        <v>151</v>
      </c>
      <c r="C38" s="79">
        <f>C32/$K32*100</f>
        <v>0.96651675665687842</v>
      </c>
      <c r="D38" s="79">
        <f t="shared" ref="D38:K38" si="0">D32/$K32*100</f>
        <v>12.101048241462442</v>
      </c>
      <c r="E38" s="79">
        <f t="shared" si="0"/>
        <v>57.853967908806666</v>
      </c>
      <c r="F38" s="79">
        <f t="shared" si="0"/>
        <v>0</v>
      </c>
      <c r="G38" s="79">
        <f t="shared" si="0"/>
        <v>28.58825577886072</v>
      </c>
      <c r="H38" s="79">
        <f t="shared" si="0"/>
        <v>0</v>
      </c>
      <c r="I38" s="79">
        <f>I32/$K32*100</f>
        <v>98.543271929129844</v>
      </c>
      <c r="J38" s="79">
        <f t="shared" si="0"/>
        <v>0.49021131421327824</v>
      </c>
      <c r="K38" s="79">
        <f t="shared" si="0"/>
        <v>100</v>
      </c>
    </row>
    <row r="39" spans="2:17" ht="19.5" customHeight="1" x14ac:dyDescent="0.3">
      <c r="B39" s="82" t="s">
        <v>152</v>
      </c>
      <c r="C39" s="80">
        <f>(C32-C5)</f>
        <v>-304.2966108718</v>
      </c>
      <c r="D39" s="80">
        <f t="shared" ref="D39:K39" si="1">(D32-D5)</f>
        <v>215.1565654492</v>
      </c>
      <c r="E39" s="80">
        <f t="shared" si="1"/>
        <v>1008.4897096981999</v>
      </c>
      <c r="F39" s="80">
        <f t="shared" si="1"/>
        <v>0</v>
      </c>
      <c r="G39" s="80">
        <f t="shared" si="1"/>
        <v>-47.66828955270006</v>
      </c>
      <c r="H39" s="80">
        <f t="shared" si="1"/>
        <v>-19.044110552799999</v>
      </c>
      <c r="I39" s="80">
        <f t="shared" si="1"/>
        <v>1156.9338750420002</v>
      </c>
      <c r="J39" s="80">
        <f t="shared" si="1"/>
        <v>8.7159542385000002</v>
      </c>
      <c r="K39" s="80">
        <f t="shared" si="1"/>
        <v>861.35321840870006</v>
      </c>
    </row>
    <row r="40" spans="2:17" ht="17.399999999999999" x14ac:dyDescent="0.3">
      <c r="C40" s="68" t="s">
        <v>158</v>
      </c>
      <c r="D40" s="69"/>
      <c r="E40" s="69"/>
      <c r="F40" s="69"/>
      <c r="G40" s="69"/>
      <c r="H40" s="69"/>
      <c r="J40" s="74" t="s">
        <v>159</v>
      </c>
      <c r="K40" s="69"/>
      <c r="L40" s="69"/>
      <c r="M40" s="69"/>
      <c r="N40" s="69"/>
      <c r="O40" s="69"/>
      <c r="P40" s="69"/>
      <c r="Q40" s="69"/>
    </row>
  </sheetData>
  <mergeCells count="2">
    <mergeCell ref="B1:T1"/>
    <mergeCell ref="D3:I3"/>
  </mergeCells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A11584069</value>
    </field>
    <field name="Objective-Title">
      <value order="0">2024Dec Gambling Losses - All Legal Forms</value>
    </field>
    <field name="Objective-Description">
      <value order="0"/>
    </field>
    <field name="Objective-CreationStamp">
      <value order="0">2024-12-08T21:08:32Z</value>
    </field>
    <field name="Objective-IsApproved">
      <value order="0">false</value>
    </field>
    <field name="Objective-IsPublished">
      <value order="0">true</value>
    </field>
    <field name="Objective-DatePublished">
      <value order="0">2024-12-08T21:09:09Z</value>
    </field>
    <field name="Objective-ModificationStamp">
      <value order="0">2025-03-14T03:54:53Z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vA14631618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2004 to 2014</vt:lpstr>
      <vt:lpstr>1989 to 2023</vt:lpstr>
      <vt:lpstr>EGM and other G Losses 2023</vt:lpstr>
      <vt:lpstr>Govt Revenue</vt:lpstr>
      <vt:lpstr>'1989 to 2023'!Print_Area</vt:lpstr>
      <vt:lpstr>'2004 to 2014'!Print_Area</vt:lpstr>
      <vt:lpstr>'EGM and other G Losses 2023'!Print_Area</vt:lpstr>
      <vt:lpstr>'Govt Revenue'!Print_Area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2024-10-14T03:46:05Z</cp:lastPrinted>
  <dcterms:created xsi:type="dcterms:W3CDTF">2016-04-08T03:49:34Z</dcterms:created>
  <dcterms:modified xsi:type="dcterms:W3CDTF">2024-12-08T21:02:30Z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A11584069</vt:lpwstr>
  </property>
  <property fmtid="{D5CDD505-2E9C-101B-9397-08002B2CF9AE}" pid="4" name="Objective-Title">
    <vt:lpwstr>2024Dec Gambling Losses - All Legal Forms</vt:lpwstr>
  </property>
  <property fmtid="{D5CDD505-2E9C-101B-9397-08002B2CF9AE}" pid="5" name="Objective-Description">
    <vt:lpwstr/>
  </property>
  <property fmtid="{D5CDD505-2E9C-101B-9397-08002B2CF9AE}" pid="6" name="Objective-CreationStamp">
    <vt:filetime>2024-12-08T21:08:32Z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2024-12-08T21:09:09Z</vt:filetime>
  </property>
  <property fmtid="{D5CDD505-2E9C-101B-9397-08002B2CF9AE}" pid="10" name="Objective-ModificationStamp">
    <vt:filetime>2025-03-14T03:54:53Z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vA14631618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