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aaed500d4eb451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762196F4-24F9-471C-93F8-57CC6CA51738}" xr6:coauthVersionLast="47" xr6:coauthVersionMax="47" xr10:uidLastSave="{00000000-0000-0000-0000-000000000000}"/>
  <bookViews>
    <workbookView xWindow="-110" yWindow="-110" windowWidth="19420" windowHeight="1042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Front!$A$1:$AI$46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59" i="6" l="1"/>
  <c r="AH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B59" i="6"/>
  <c r="AC59" i="6"/>
  <c r="AD59" i="6"/>
  <c r="AE59" i="6"/>
  <c r="AF59" i="6"/>
  <c r="AG59" i="6"/>
  <c r="AH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42" i="6"/>
  <c r="AH36" i="6"/>
  <c r="AJ70" i="6" l="1"/>
  <c r="AJ42" i="6"/>
  <c r="AJ68" i="6"/>
  <c r="AJ67" i="6"/>
  <c r="AJ45" i="6"/>
  <c r="AJ44" i="6"/>
  <c r="AJ63" i="6"/>
  <c r="AJ64" i="6"/>
  <c r="AJ66" i="6"/>
  <c r="AJ43" i="6"/>
  <c r="AJ48" i="6"/>
  <c r="AJ49" i="6"/>
  <c r="AJ50" i="6"/>
  <c r="AJ46" i="6"/>
  <c r="AJ47" i="6"/>
  <c r="AJ65" i="6"/>
  <c r="AJ69" i="6"/>
  <c r="AJ60" i="6"/>
  <c r="AJ59" i="6"/>
  <c r="AJ58" i="6"/>
  <c r="AJ61" i="6"/>
  <c r="AJ57" i="6"/>
  <c r="AJ56" i="6"/>
  <c r="AJ55" i="6"/>
  <c r="AJ54" i="6"/>
  <c r="AJ73" i="6"/>
  <c r="AJ53" i="6"/>
  <c r="AJ72" i="6"/>
  <c r="AJ52" i="6"/>
  <c r="AJ62" i="6"/>
  <c r="AJ71" i="6"/>
  <c r="AJ51" i="6"/>
  <c r="C45" i="7" s="1"/>
  <c r="D41" i="7" l="1"/>
  <c r="C41" i="7"/>
  <c r="AG36" i="6"/>
  <c r="AF36" i="6" l="1"/>
  <c r="D40" i="7" l="1"/>
  <c r="C40" i="7"/>
  <c r="AA7" i="7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C11" i="7"/>
  <c r="C42" i="7"/>
  <c r="C43" i="7"/>
  <c r="C39" i="7"/>
  <c r="D13" i="7"/>
  <c r="D14" i="7"/>
  <c r="C16" i="7"/>
  <c r="D18" i="7"/>
  <c r="D21" i="7"/>
  <c r="D22" i="7"/>
  <c r="C24" i="7"/>
  <c r="D26" i="7"/>
  <c r="D29" i="7"/>
  <c r="D30" i="7"/>
  <c r="C32" i="7"/>
  <c r="D34" i="7"/>
  <c r="D37" i="7"/>
  <c r="D38" i="7"/>
  <c r="D42" i="7"/>
  <c r="D43" i="7"/>
  <c r="D11" i="7"/>
  <c r="C12" i="7"/>
  <c r="C13" i="7"/>
  <c r="C14" i="7"/>
  <c r="C15" i="7"/>
  <c r="C17" i="7"/>
  <c r="C18" i="7"/>
  <c r="C19" i="7"/>
  <c r="C20" i="7"/>
  <c r="C21" i="7"/>
  <c r="C22" i="7"/>
  <c r="C23" i="7"/>
  <c r="C25" i="7"/>
  <c r="C26" i="7"/>
  <c r="C27" i="7"/>
  <c r="C28" i="7"/>
  <c r="C29" i="7"/>
  <c r="C30" i="7"/>
  <c r="C31" i="7"/>
  <c r="C33" i="7"/>
  <c r="C34" i="7"/>
  <c r="C35" i="7"/>
  <c r="C36" i="7"/>
  <c r="C37" i="7"/>
  <c r="AA8" i="7"/>
  <c r="AA9" i="7"/>
  <c r="D12" i="7"/>
  <c r="D15" i="7"/>
  <c r="D16" i="7"/>
  <c r="D17" i="7"/>
  <c r="D19" i="7"/>
  <c r="D20" i="7"/>
  <c r="D23" i="7"/>
  <c r="D24" i="7"/>
  <c r="D25" i="7"/>
  <c r="D27" i="7"/>
  <c r="D28" i="7"/>
  <c r="D31" i="7"/>
  <c r="D32" i="7"/>
  <c r="D33" i="7"/>
  <c r="D35" i="7"/>
  <c r="D36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45" i="7"/>
  <c r="C38" i="7"/>
  <c r="U4" i="7" s="1"/>
  <c r="AC8" i="7"/>
  <c r="AD8" i="7" s="1"/>
  <c r="AE8" i="7" s="1"/>
  <c r="D39" i="7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<sst xmlns="http://schemas.openxmlformats.org/spreadsheetml/2006/main" count="548" uniqueCount="275">
  <si>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</si>
  <si>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</si>
  <si>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</si>
  <si>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</si>
  <si>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</si>
  <si>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</si>
  <si>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</si>
  <si>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</si>
  <si>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</si>
  <si>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</si>
  <si>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</si>
  <si>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</si>
  <si>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</si>
  <si>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</si>
  <si>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</si>
  <si>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</si>
  <si>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</si>
  <si>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</si>
  <si>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</si>
  <si>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</si>
  <si>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</si>
  <si>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</si>
  <si>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</si>
  <si>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</si>
  <si>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</si>
  <si>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</si>
  <si>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</si>
  <si>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</si>
  <si>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</si>
  <si>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</si>
  <si>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</si>
  <si>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</si>
  <si>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</si>
  <si>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</si>
  <si>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</si>
  <si>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</si>
  <si>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</si>
  <si>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</si>
  <si>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</si>
  <si>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</si>
  <si>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</si>
  <si>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</si>
  <si>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</si>
  <si>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</si>
  <si>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</si>
  <si>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</si>
  <si>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</si>
  <si>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</si>
  <si>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</si>
  <si>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</si>
  <si>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</si>
  <si>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</si>
  <si>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</si>
  <si>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</si>
  <si>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</si>
  <si>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</si>
  <si>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</si>
  <si>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</si>
  <si>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</si>
  <si>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</si>
  <si>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</si>
  <si>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</si>
  <si>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</si>
  <si>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</si>
  <si>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</si>
  <si>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</si>
  <si>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</si>
  <si>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</si>
  <si>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</si>
  <si>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</si>
  <si>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</si>
  <si>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</si>
  <si>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</si>
  <si>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</si>
  <si>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</si>
  <si>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</si>
  <si>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</si>
  <si>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</si>
  <si>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</si>
  <si>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</si>
  <si>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</si>
  <si>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</si>
  <si>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</si>
  <si>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</si>
  <si>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</si>
  <si>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</si>
  <si>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</si>
  <si>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</si>
  <si>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</si>
  <si>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</si>
  <si>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</si>
  <si>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</si>
  <si>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</si>
  <si>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</si>
  <si>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</si>
  <si>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</si>
  <si>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</si>
  <si>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</si>
  <si>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</si>
  <si>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</si>
  <si>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</si>
  <si>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</si>
  <si>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</si>
  <si>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</si>
  <si>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</si>
  <si>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</si>
  <si>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</si>
  <si>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</si>
  <si>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</si>
  <si>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</si>
  <si>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</si>
  <si>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</si>
  <si>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</si>
  <si>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</si>
  <si>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</si>
  <si>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</si>
  <si>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</si>
  <si>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</si>
  <si>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</si>
  <si>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</si>
  <si>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</si>
  <si>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</si>
  <si>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</si>
  <si>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</si>
  <si>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</si>
  <si>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</si>
  <si>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</si>
  <si>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</si>
  <si>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</si>
  <si>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</si>
  <si>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</si>
  <si>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</si>
  <si>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</si>
  <si>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</si>
  <si>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</si>
  <si>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</si>
  <si>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</si>
  <si>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</si>
  <si>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</si>
  <si>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</si>
  <si>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</si>
  <si>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</si>
  <si>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</si>
  <si>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</si>
  <si>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</si>
  <si>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</si>
  <si>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</si>
  <si>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</si>
  <si>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</si>
  <si>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</si>
  <si>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</si>
  <si>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</si>
  <si>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</si>
  <si>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</si>
  <si>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</si>
  <si>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</si>
  <si>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</si>
  <si>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</si>
  <si>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</si>
  <si>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</si>
  <si>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</si>
  <si>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</si>
  <si>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</si>
  <si>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</si>
  <si>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</si>
  <si>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</si>
  <si>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</si>
  <si>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</si>
  <si>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</si>
  <si>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</si>
  <si>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</si>
  <si>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</si>
  <si>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</si>
  <si>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</si>
  <si>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</si>
  <si>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</si>
  <si>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</si>
  <si>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</si>
  <si>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</si>
  <si>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</si>
  <si>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</si>
  <si>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</si>
  <si>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</si>
  <si>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</si>
  <si>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</si>
  <si>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</si>
  <si>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</si>
  <si>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</si>
  <si>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</si>
  <si>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</si>
  <si>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</si>
  <si>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</si>
  <si>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</si>
  <si>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</si>
  <si>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</si>
  <si>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</si>
  <si>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</si>
  <si>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</si>
  <si>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</si>
  <si>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</si>
  <si>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</si>
  <si>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</si>
  <si>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</si>
  <si>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</si>
  <si>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</si>
  <si>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</si>
  <si>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</si>
  <si>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</si>
  <si>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</si>
  <si>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</si>
  <si>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</si>
  <si>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</si>
  <si>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</si>
  <si>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</si>
  <si>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</si>
  <si>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</si>
  <si>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</si>
  <si>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EGM Gambling Losses by Metropolitan LGA: 1992 to 2018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</si>
  <si>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</si>
  <si>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</si>
  <si>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</si>
  <si>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</si>
  <si>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</si>
  <si>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</si>
  <si>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</si>
  <si>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</si>
  <si>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</si>
  <si>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</si>
  <si>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</si>
  <si>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</si>
  <si>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</si>
  <si>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</si>
  <si>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</si>
  <si>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</si>
  <si>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</si>
  <si>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</si>
  <si>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</si>
  <si>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</si>
  <si>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</si>
  <si>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</si>
  <si>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</si>
  <si>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</si>
  <si>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</si>
  <si>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</si>
  <si>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</si>
  <si>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</si>
  <si>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</si>
  <si>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</si>
  <si>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</si>
  <si>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</si>
  <si>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</si>
  <si>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</si>
  <si>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</si>
  <si>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</si>
  <si>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</si>
  <si>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</si>
  <si>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</si>
  <si>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</si>
  <si>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</si>
  <si>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</si>
  <si>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</si>
  <si>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</si>
  <si>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</si>
  <si>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</si>
  <si>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</si>
  <si>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</si>
  <si>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</si>
  <si>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</si>
  <si>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</si>
  <si>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</si>
  <si>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</si>
  <si>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</si>
  <si>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(2024 dollars)</t>
  </si>
  <si>
    <t>EGM GAMBLING EXPENDITURE by MUNICIPALITY AND YEAR: 
metropolitan municipalities, 1992 to 2024</t>
  </si>
  <si>
    <t>Cumulative Losses: 1992 to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</si>
</sst>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8" fillId="0" borderId="4" xfId="0" applyFont="1" applyBorder="1" applyProtection="1">
      <protection hidden="1"/>
    </xf>
    <xf numFmtId="165" fontId="28" fillId="0" borderId="13" xfId="0" applyNumberFormat="1" applyFont="1" applyBorder="1" applyProtection="1">
      <protection hidden="1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3129cd3e91b34933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Hume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25"/>
              <c:layout>
                <c:manualLayout>
                  <c:x val="-8.666717565553525E-3"/>
                  <c:y val="-3.372251589642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8A-456E-88DF-8C103D16EE0F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53-4FFF-ACCA-E5909A391B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Front!$B$11:$B$42</c:f>
              <c:strCache>
                <c:ptCount val="32"/>
                <c:pt idx="0">
                  <c:v>1992/3</c:v>
                </c:pt>
                <c:pt idx="1">
                  <c:v>1993/4</c:v>
                </c:pt>
                <c:pt idx="2">
                  <c:v>1994/5</c:v>
                </c:pt>
                <c:pt idx="3">
                  <c:v>1995/6</c:v>
                </c:pt>
                <c:pt idx="4">
                  <c:v>1996/7</c:v>
                </c:pt>
                <c:pt idx="5">
                  <c:v>1997/8</c:v>
                </c:pt>
                <c:pt idx="6">
                  <c:v>1998/9</c:v>
                </c:pt>
                <c:pt idx="7">
                  <c:v>1999/00</c:v>
                </c:pt>
                <c:pt idx="8">
                  <c:v>2000/01</c:v>
                </c:pt>
                <c:pt idx="9">
                  <c:v>2001/02</c:v>
                </c:pt>
                <c:pt idx="10">
                  <c:v>2002/03</c:v>
                </c:pt>
                <c:pt idx="11">
                  <c:v>2003/04</c:v>
                </c:pt>
                <c:pt idx="12">
                  <c:v>2004/05</c:v>
                </c:pt>
                <c:pt idx="13">
                  <c:v>2005/06</c:v>
                </c:pt>
                <c:pt idx="14">
                  <c:v>2006/07</c:v>
                </c:pt>
                <c:pt idx="15">
                  <c:v>2007/08</c:v>
                </c:pt>
                <c:pt idx="16">
                  <c:v>2008/09</c:v>
                </c:pt>
                <c:pt idx="17">
                  <c:v>2009/10</c:v>
                </c:pt>
                <c:pt idx="18">
                  <c:v>2010/11</c:v>
                </c:pt>
                <c:pt idx="19">
                  <c:v>2011/12</c:v>
                </c:pt>
                <c:pt idx="20">
                  <c:v>2012/13</c:v>
                </c:pt>
                <c:pt idx="21">
                  <c:v>2013/14</c:v>
                </c:pt>
                <c:pt idx="22">
                  <c:v>2014/15</c:v>
                </c:pt>
                <c:pt idx="23">
                  <c:v>2015/16</c:v>
                </c:pt>
                <c:pt idx="24">
                  <c:v>2016/17</c:v>
                </c:pt>
                <c:pt idx="25">
                  <c:v>2017/18</c:v>
                </c:pt>
                <c:pt idx="26">
                  <c:v>2018/19</c:v>
                </c:pt>
                <c:pt idx="27">
                  <c:v>2019/20</c:v>
                </c:pt>
                <c:pt idx="28">
                  <c:v>2020/21</c:v>
                </c:pt>
                <c:pt idx="29">
                  <c:v>2021/22</c:v>
                </c:pt>
                <c:pt idx="30">
                  <c:v>2022/23</c:v>
                </c:pt>
                <c:pt idx="31">
                  <c:v>2023/24</c:v>
                </c:pt>
              </c:strCache>
            </c:strRef>
          </c:cat>
          <c:val>
            <c:numRef>
              <c:f>Front!$C$11:$C$42</c:f>
              <c:numCache>
                <c:formatCode>#,##0.0</c:formatCode>
                <c:ptCount val="32"/>
                <c:pt idx="0">
                  <c:v>4.7478906857556264</c:v>
                </c:pt>
                <c:pt idx="1">
                  <c:v>20.891522247804104</c:v>
                </c:pt>
                <c:pt idx="2">
                  <c:v>44.84923617176829</c:v>
                </c:pt>
                <c:pt idx="3">
                  <c:v>64.173982926240711</c:v>
                </c:pt>
                <c:pt idx="4">
                  <c:v>79.304480393930561</c:v>
                </c:pt>
                <c:pt idx="5">
                  <c:v>97.277095324292063</c:v>
                </c:pt>
                <c:pt idx="6">
                  <c:v>117.1750727419825</c:v>
                </c:pt>
                <c:pt idx="7">
                  <c:v>130.40295125488123</c:v>
                </c:pt>
                <c:pt idx="8">
                  <c:v>140.65279449179761</c:v>
                </c:pt>
                <c:pt idx="9">
                  <c:v>153.72084556025769</c:v>
                </c:pt>
                <c:pt idx="10">
                  <c:v>135.11185305413693</c:v>
                </c:pt>
                <c:pt idx="11">
                  <c:v>132.02675222608534</c:v>
                </c:pt>
                <c:pt idx="12">
                  <c:v>145.5324352354701</c:v>
                </c:pt>
                <c:pt idx="13">
                  <c:v>152.47294192616332</c:v>
                </c:pt>
                <c:pt idx="14">
                  <c:v>155.03804755380932</c:v>
                </c:pt>
                <c:pt idx="15">
                  <c:v>153.75668139232093</c:v>
                </c:pt>
                <c:pt idx="16">
                  <c:v>156.60687046112895</c:v>
                </c:pt>
                <c:pt idx="17">
                  <c:v>146.85302513309247</c:v>
                </c:pt>
                <c:pt idx="18">
                  <c:v>143.84159112825319</c:v>
                </c:pt>
                <c:pt idx="19">
                  <c:v>143.88603428096627</c:v>
                </c:pt>
                <c:pt idx="20">
                  <c:v>133.71497729999939</c:v>
                </c:pt>
                <c:pt idx="21">
                  <c:v>133.56506026099638</c:v>
                </c:pt>
                <c:pt idx="22">
                  <c:v>136.11754308364425</c:v>
                </c:pt>
                <c:pt idx="23">
                  <c:v>135.64421902612725</c:v>
                </c:pt>
                <c:pt idx="24">
                  <c:v>132.36427945051332</c:v>
                </c:pt>
                <c:pt idx="25">
                  <c:v>133.81617940087679</c:v>
                </c:pt>
                <c:pt idx="26">
                  <c:v>134.57175568281974</c:v>
                </c:pt>
                <c:pt idx="27">
                  <c:v>100.82424430924057</c:v>
                </c:pt>
                <c:pt idx="28">
                  <c:v>84.211078999024195</c:v>
                </c:pt>
                <c:pt idx="29">
                  <c:v>114.90127210884492</c:v>
                </c:pt>
                <c:pt idx="30">
                  <c:v>144.6691516729164</c:v>
                </c:pt>
                <c:pt idx="31">
                  <c:v>138.01629480000003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Nillumbik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25"/>
              <c:layout>
                <c:manualLayout>
                  <c:x val="-1.0319896698891702E-2"/>
                  <c:y val="3.25216542212108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8A-456E-88DF-8C103D16EE0F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5C-434A-B1B7-FC8F16D961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Front!$B$11:$B$42</c:f>
              <c:strCache>
                <c:ptCount val="32"/>
                <c:pt idx="0">
                  <c:v>1992/3</c:v>
                </c:pt>
                <c:pt idx="1">
                  <c:v>1993/4</c:v>
                </c:pt>
                <c:pt idx="2">
                  <c:v>1994/5</c:v>
                </c:pt>
                <c:pt idx="3">
                  <c:v>1995/6</c:v>
                </c:pt>
                <c:pt idx="4">
                  <c:v>1996/7</c:v>
                </c:pt>
                <c:pt idx="5">
                  <c:v>1997/8</c:v>
                </c:pt>
                <c:pt idx="6">
                  <c:v>1998/9</c:v>
                </c:pt>
                <c:pt idx="7">
                  <c:v>1999/00</c:v>
                </c:pt>
                <c:pt idx="8">
                  <c:v>2000/01</c:v>
                </c:pt>
                <c:pt idx="9">
                  <c:v>2001/02</c:v>
                </c:pt>
                <c:pt idx="10">
                  <c:v>2002/03</c:v>
                </c:pt>
                <c:pt idx="11">
                  <c:v>2003/04</c:v>
                </c:pt>
                <c:pt idx="12">
                  <c:v>2004/05</c:v>
                </c:pt>
                <c:pt idx="13">
                  <c:v>2005/06</c:v>
                </c:pt>
                <c:pt idx="14">
                  <c:v>2006/07</c:v>
                </c:pt>
                <c:pt idx="15">
                  <c:v>2007/08</c:v>
                </c:pt>
                <c:pt idx="16">
                  <c:v>2008/09</c:v>
                </c:pt>
                <c:pt idx="17">
                  <c:v>2009/10</c:v>
                </c:pt>
                <c:pt idx="18">
                  <c:v>2010/11</c:v>
                </c:pt>
                <c:pt idx="19">
                  <c:v>2011/12</c:v>
                </c:pt>
                <c:pt idx="20">
                  <c:v>2012/13</c:v>
                </c:pt>
                <c:pt idx="21">
                  <c:v>2013/14</c:v>
                </c:pt>
                <c:pt idx="22">
                  <c:v>2014/15</c:v>
                </c:pt>
                <c:pt idx="23">
                  <c:v>2015/16</c:v>
                </c:pt>
                <c:pt idx="24">
                  <c:v>2016/17</c:v>
                </c:pt>
                <c:pt idx="25">
                  <c:v>2017/18</c:v>
                </c:pt>
                <c:pt idx="26">
                  <c:v>2018/19</c:v>
                </c:pt>
                <c:pt idx="27">
                  <c:v>2019/20</c:v>
                </c:pt>
                <c:pt idx="28">
                  <c:v>2020/21</c:v>
                </c:pt>
                <c:pt idx="29">
                  <c:v>2021/22</c:v>
                </c:pt>
                <c:pt idx="30">
                  <c:v>2022/23</c:v>
                </c:pt>
                <c:pt idx="31">
                  <c:v>2023/24</c:v>
                </c:pt>
              </c:strCache>
            </c:strRef>
          </c:cat>
          <c:val>
            <c:numRef>
              <c:f>Front!$D$11:$D$42</c:f>
              <c:numCache>
                <c:formatCode>#,##0.0</c:formatCode>
                <c:ptCount val="32"/>
                <c:pt idx="0">
                  <c:v>0</c:v>
                </c:pt>
                <c:pt idx="1">
                  <c:v>1.1088541219589256</c:v>
                </c:pt>
                <c:pt idx="2">
                  <c:v>4.2025444896036586</c:v>
                </c:pt>
                <c:pt idx="3">
                  <c:v>5.1363461820505192</c:v>
                </c:pt>
                <c:pt idx="4">
                  <c:v>6.749383780456129</c:v>
                </c:pt>
                <c:pt idx="5">
                  <c:v>15.189518848638233</c:v>
                </c:pt>
                <c:pt idx="6">
                  <c:v>18.87010610979592</c:v>
                </c:pt>
                <c:pt idx="7">
                  <c:v>22.050561283305495</c:v>
                </c:pt>
                <c:pt idx="8">
                  <c:v>21.349975667217041</c:v>
                </c:pt>
                <c:pt idx="9">
                  <c:v>21.231403489344373</c:v>
                </c:pt>
                <c:pt idx="10">
                  <c:v>18.100286020966582</c:v>
                </c:pt>
                <c:pt idx="11">
                  <c:v>16.449387103213287</c:v>
                </c:pt>
                <c:pt idx="12">
                  <c:v>16.959868902452524</c:v>
                </c:pt>
                <c:pt idx="13">
                  <c:v>16.618773465975867</c:v>
                </c:pt>
                <c:pt idx="14">
                  <c:v>17.043243246013422</c:v>
                </c:pt>
                <c:pt idx="15">
                  <c:v>16.147345988183876</c:v>
                </c:pt>
                <c:pt idx="16">
                  <c:v>16.275205525420237</c:v>
                </c:pt>
                <c:pt idx="17">
                  <c:v>14.432568154325466</c:v>
                </c:pt>
                <c:pt idx="18">
                  <c:v>13.65293968146633</c:v>
                </c:pt>
                <c:pt idx="19">
                  <c:v>12.871975612379879</c:v>
                </c:pt>
                <c:pt idx="20">
                  <c:v>10.508151628603313</c:v>
                </c:pt>
                <c:pt idx="21">
                  <c:v>9.5515252474936716</c:v>
                </c:pt>
                <c:pt idx="22">
                  <c:v>9.746479191093929</c:v>
                </c:pt>
                <c:pt idx="23">
                  <c:v>10.55595550396556</c:v>
                </c:pt>
                <c:pt idx="24">
                  <c:v>10.385414142752614</c:v>
                </c:pt>
                <c:pt idx="25">
                  <c:v>10.98367901928594</c:v>
                </c:pt>
                <c:pt idx="26">
                  <c:v>11.867434140348829</c:v>
                </c:pt>
                <c:pt idx="27">
                  <c:v>8.607522796735978</c:v>
                </c:pt>
                <c:pt idx="28">
                  <c:v>5.6990084923585211</c:v>
                </c:pt>
                <c:pt idx="29">
                  <c:v>7.8913240849050617</c:v>
                </c:pt>
                <c:pt idx="30">
                  <c:v>9.9901978384241179</c:v>
                </c:pt>
                <c:pt idx="31">
                  <c:v>9.3688699999999994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90765218607138"/>
          <c:y val="3.6692285902316331E-2"/>
          <c:w val="0.80372079058607337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Casey</c:v>
                </c:pt>
                <c:pt idx="2">
                  <c:v>Cardinia</c:v>
                </c:pt>
                <c:pt idx="3">
                  <c:v>Wyndham</c:v>
                </c:pt>
                <c:pt idx="4">
                  <c:v>Hume</c:v>
                </c:pt>
                <c:pt idx="5">
                  <c:v>Whittlesea</c:v>
                </c:pt>
                <c:pt idx="6">
                  <c:v>Nillumbik</c:v>
                </c:pt>
                <c:pt idx="7">
                  <c:v>Melbourne</c:v>
                </c:pt>
                <c:pt idx="8">
                  <c:v>Maribyrnong</c:v>
                </c:pt>
                <c:pt idx="9">
                  <c:v>Yarra Ranges</c:v>
                </c:pt>
                <c:pt idx="10">
                  <c:v>Port Phillip</c:v>
                </c:pt>
                <c:pt idx="11">
                  <c:v>Greater Dandenong</c:v>
                </c:pt>
                <c:pt idx="12">
                  <c:v>Boroondara</c:v>
                </c:pt>
                <c:pt idx="13">
                  <c:v>Bayside</c:v>
                </c:pt>
                <c:pt idx="14">
                  <c:v>Whitehorse</c:v>
                </c:pt>
                <c:pt idx="15">
                  <c:v>Stonnington</c:v>
                </c:pt>
                <c:pt idx="16">
                  <c:v>Moonee Valley</c:v>
                </c:pt>
                <c:pt idx="17">
                  <c:v>Yarra</c:v>
                </c:pt>
                <c:pt idx="18">
                  <c:v>Brimbank</c:v>
                </c:pt>
                <c:pt idx="19">
                  <c:v>Frankston</c:v>
                </c:pt>
                <c:pt idx="20">
                  <c:v>Banyule</c:v>
                </c:pt>
                <c:pt idx="21">
                  <c:v>Hobsons Bay</c:v>
                </c:pt>
                <c:pt idx="22">
                  <c:v>Manningham</c:v>
                </c:pt>
                <c:pt idx="23">
                  <c:v>Mornington Peninsula</c:v>
                </c:pt>
                <c:pt idx="24">
                  <c:v>Maroondah</c:v>
                </c:pt>
                <c:pt idx="25">
                  <c:v>Kingston</c:v>
                </c:pt>
                <c:pt idx="26">
                  <c:v>Knox</c:v>
                </c:pt>
                <c:pt idx="27">
                  <c:v>Monash</c:v>
                </c:pt>
                <c:pt idx="28">
                  <c:v>Moreland</c:v>
                </c:pt>
                <c:pt idx="29">
                  <c:v>Glen Eira</c:v>
                </c:pt>
                <c:pt idx="30">
                  <c:v>Darebin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19160572.800493907</c:v>
                </c:pt>
                <c:pt idx="1">
                  <c:v>9888858.4406983629</c:v>
                </c:pt>
                <c:pt idx="2">
                  <c:v>8999008.4448243231</c:v>
                </c:pt>
                <c:pt idx="3">
                  <c:v>6706504.3419946665</c:v>
                </c:pt>
                <c:pt idx="4">
                  <c:v>4451234.5391236404</c:v>
                </c:pt>
                <c:pt idx="5">
                  <c:v>3260279.225174434</c:v>
                </c:pt>
                <c:pt idx="6">
                  <c:v>-182655.24725367126</c:v>
                </c:pt>
                <c:pt idx="7">
                  <c:v>-235500.59885246164</c:v>
                </c:pt>
                <c:pt idx="8">
                  <c:v>-3145912.5303776576</c:v>
                </c:pt>
                <c:pt idx="9">
                  <c:v>-4341729.0960329659</c:v>
                </c:pt>
                <c:pt idx="10">
                  <c:v>-4864628.6504655788</c:v>
                </c:pt>
                <c:pt idx="11">
                  <c:v>-6545608.9177331794</c:v>
                </c:pt>
                <c:pt idx="12">
                  <c:v>-6662096.8717316575</c:v>
                </c:pt>
                <c:pt idx="13">
                  <c:v>-8329992.2434691349</c:v>
                </c:pt>
                <c:pt idx="14">
                  <c:v>-8475383.9285681415</c:v>
                </c:pt>
                <c:pt idx="15">
                  <c:v>-8492042.1190654002</c:v>
                </c:pt>
                <c:pt idx="16">
                  <c:v>-9174033.6010753531</c:v>
                </c:pt>
                <c:pt idx="17">
                  <c:v>-9612007.0255738441</c:v>
                </c:pt>
                <c:pt idx="18">
                  <c:v>-10065133.919490302</c:v>
                </c:pt>
                <c:pt idx="19">
                  <c:v>-13236644.839277495</c:v>
                </c:pt>
                <c:pt idx="20">
                  <c:v>-13541187.039275525</c:v>
                </c:pt>
                <c:pt idx="21">
                  <c:v>-14973890.690321147</c:v>
                </c:pt>
                <c:pt idx="22">
                  <c:v>-14987742.168463031</c:v>
                </c:pt>
                <c:pt idx="23">
                  <c:v>-15871209.771567702</c:v>
                </c:pt>
                <c:pt idx="24">
                  <c:v>-17746458.588716306</c:v>
                </c:pt>
                <c:pt idx="25">
                  <c:v>-18410877.704699617</c:v>
                </c:pt>
                <c:pt idx="26">
                  <c:v>-20708660.942641865</c:v>
                </c:pt>
                <c:pt idx="27">
                  <c:v>-21828391.085882325</c:v>
                </c:pt>
                <c:pt idx="28">
                  <c:v>-22044552.316252127</c:v>
                </c:pt>
                <c:pt idx="29">
                  <c:v>-22768158.974231604</c:v>
                </c:pt>
                <c:pt idx="30">
                  <c:v>-23482988.992216118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2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24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12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2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22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2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48684</xdr:colOff>
      <xdr:row>5</xdr:row>
      <xdr:rowOff>72932</xdr:rowOff>
    </xdr:from>
    <xdr:to>
      <xdr:col>35</xdr:col>
      <xdr:colOff>42333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222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223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224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225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243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226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227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228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229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230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231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232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233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234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235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236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237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238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239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240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241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242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217</v>
      </c>
    </row>
    <row r="3" spans="1:37" ht="15.5" x14ac:dyDescent="0.25">
      <c r="C3" s="85" t="s">
        <v>248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258</v>
      </c>
      <c r="AD4" s="113" t="s">
        <v>257</v>
      </c>
      <c r="AE4" s="104" t="s">
        <v>259</v>
      </c>
      <c r="AF4" s="104" t="s">
        <v>260</v>
      </c>
      <c r="AG4" s="41" t="s">
        <v>265</v>
      </c>
      <c r="AH4" s="99" t="s">
        <v>266</v>
      </c>
      <c r="AI4" s="104" t="s">
        <v>267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39">
        <v>58630345.090000004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39">
        <v>12380460.23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39">
        <v>18805362.940000001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39">
        <v>171667782.49000001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39">
        <v>36831475.25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39">
        <v>158435289.13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39">
        <v>84552235.280000001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39">
        <v>65795232.350000009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39">
        <v>71755193.090000004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39">
        <v>137923170.53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39">
        <v>46936040.490000002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39">
        <v>138016294.80000001</v>
      </c>
    </row>
    <row r="17" spans="1:34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39">
        <v>86299825.290000007</v>
      </c>
    </row>
    <row r="18" spans="1:34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39">
        <v>76623268.159999996</v>
      </c>
    </row>
    <row r="19" spans="1:34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39">
        <v>58047020.799999997</v>
      </c>
    </row>
    <row r="20" spans="1:34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39">
        <v>66253194.45000001</v>
      </c>
    </row>
    <row r="21" spans="1:34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39">
        <v>63968642.399999999</v>
      </c>
    </row>
    <row r="22" spans="1:34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39">
        <v>95137726.950000003</v>
      </c>
    </row>
    <row r="23" spans="1:34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39">
        <v>90271752.75</v>
      </c>
    </row>
    <row r="24" spans="1:34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39">
        <v>121417688.02</v>
      </c>
    </row>
    <row r="25" spans="1:34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39">
        <v>85434267.049999997</v>
      </c>
    </row>
    <row r="26" spans="1:34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39">
        <v>61438680.969999999</v>
      </c>
    </row>
    <row r="27" spans="1:34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39">
        <v>87818238.920000002</v>
      </c>
    </row>
    <row r="28" spans="1:34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39">
        <v>9368870</v>
      </c>
    </row>
    <row r="29" spans="1:34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39">
        <v>29442783.23</v>
      </c>
    </row>
    <row r="30" spans="1:34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39">
        <v>19809877.190000001</v>
      </c>
    </row>
    <row r="31" spans="1:34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39">
        <v>59662331.369999997</v>
      </c>
    </row>
    <row r="32" spans="1:34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39">
        <v>139026831.81999999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39">
        <v>125213060.91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39">
        <v>29842339.199999999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39">
        <v>30596818.289999999</v>
      </c>
    </row>
    <row r="36" spans="1:36" x14ac:dyDescent="0.25">
      <c r="A36" s="42">
        <v>32</v>
      </c>
      <c r="B36" s="44" t="s">
        <v>219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9">
        <f>SUM(AH5:AH35)</f>
        <v>2337402099.4400001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218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138.91399999999999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249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258</v>
      </c>
      <c r="AD41" s="104" t="s">
        <v>257</v>
      </c>
      <c r="AE41" s="104" t="s">
        <v>259</v>
      </c>
      <c r="AF41" s="104" t="s">
        <v>260</v>
      </c>
      <c r="AG41" s="41" t="s">
        <v>265</v>
      </c>
      <c r="AH41" s="99" t="s">
        <v>266</v>
      </c>
      <c r="AI41" s="104" t="s">
        <v>267</v>
      </c>
      <c r="AJ41" s="39" t="s">
        <v>250</v>
      </c>
    </row>
    <row r="42" spans="1:36" x14ac:dyDescent="0.25">
      <c r="A42" s="42">
        <v>38</v>
      </c>
      <c r="B42" s="38" t="s">
        <v>174</v>
      </c>
      <c r="C42" s="43">
        <f>C5*$AH$38/C$38</f>
        <v>29327284.712186489</v>
      </c>
      <c r="D42" s="43">
        <f>D5*$AH$38/D$38</f>
        <v>67256534.209447071</v>
      </c>
      <c r="E42" s="43">
        <f t="shared" ref="D42:AH50" si="0">E5*$AH$38/E$38</f>
        <v>72911141.07942073</v>
      </c>
      <c r="F42" s="43">
        <f t="shared" si="0"/>
        <v>82468327.175423473</v>
      </c>
      <c r="G42" s="43">
        <f t="shared" si="0"/>
        <v>80942133.949096009</v>
      </c>
      <c r="H42" s="43">
        <f t="shared" si="0"/>
        <v>85739793.070023522</v>
      </c>
      <c r="I42" s="43">
        <f t="shared" si="0"/>
        <v>100005808.5883382</v>
      </c>
      <c r="J42" s="43">
        <f t="shared" si="0"/>
        <v>109598132.67407106</v>
      </c>
      <c r="K42" s="43">
        <f t="shared" si="0"/>
        <v>114542496.85515311</v>
      </c>
      <c r="L42" s="43">
        <f t="shared" si="0"/>
        <v>119381832.54360387</v>
      </c>
      <c r="M42" s="43">
        <f t="shared" si="0"/>
        <v>101423817.6576284</v>
      </c>
      <c r="N42" s="43">
        <f t="shared" si="0"/>
        <v>94115582.60249275</v>
      </c>
      <c r="O42" s="43">
        <f t="shared" si="0"/>
        <v>96047592.871449843</v>
      </c>
      <c r="P42" s="43">
        <f t="shared" si="0"/>
        <v>96593763.135153592</v>
      </c>
      <c r="Q42" s="43">
        <f t="shared" si="0"/>
        <v>95459518.412068695</v>
      </c>
      <c r="R42" s="43">
        <f t="shared" si="0"/>
        <v>91432044.386281475</v>
      </c>
      <c r="S42" s="43">
        <f t="shared" si="0"/>
        <v>94260062.595763385</v>
      </c>
      <c r="T42" s="43">
        <f t="shared" si="0"/>
        <v>86486798.188529015</v>
      </c>
      <c r="U42" s="43">
        <f t="shared" si="0"/>
        <v>81718697.108849585</v>
      </c>
      <c r="V42" s="43">
        <f t="shared" si="0"/>
        <v>79978968.263035044</v>
      </c>
      <c r="W42" s="43">
        <f t="shared" si="0"/>
        <v>74820547.283098236</v>
      </c>
      <c r="X42" s="43">
        <f t="shared" si="0"/>
        <v>72171532.129285529</v>
      </c>
      <c r="Y42" s="43">
        <f t="shared" si="0"/>
        <v>70705603.027918577</v>
      </c>
      <c r="Z42" s="43">
        <f t="shared" si="0"/>
        <v>71605877.78081879</v>
      </c>
      <c r="AA42" s="43">
        <f t="shared" si="0"/>
        <v>69858541.64216198</v>
      </c>
      <c r="AB42" s="43">
        <f t="shared" si="0"/>
        <v>71455148.363070831</v>
      </c>
      <c r="AC42" s="43">
        <f t="shared" si="0"/>
        <v>69587249.947072849</v>
      </c>
      <c r="AD42" s="43">
        <f t="shared" si="0"/>
        <v>49846646.178476013</v>
      </c>
      <c r="AE42" s="43">
        <f t="shared" si="0"/>
        <v>35948048.773433074</v>
      </c>
      <c r="AF42" s="43">
        <f t="shared" si="0"/>
        <v>43886830.764224678</v>
      </c>
      <c r="AG42" s="43">
        <f t="shared" si="0"/>
        <v>59488425.816576622</v>
      </c>
      <c r="AH42" s="43">
        <f>AH5*$AH$38/AH$38</f>
        <v>58630345.090000004</v>
      </c>
      <c r="AJ42" s="43">
        <f>SUM(C42:AH42)</f>
        <v>2527695126.8741527</v>
      </c>
    </row>
    <row r="43" spans="1:36" x14ac:dyDescent="0.25">
      <c r="A43" s="42">
        <v>39</v>
      </c>
      <c r="B43" s="38" t="s">
        <v>191</v>
      </c>
      <c r="C43" s="43">
        <f t="shared" ref="C43:R73" si="1">C6*$AH$38/C$38</f>
        <v>5165555.0568488734</v>
      </c>
      <c r="D43" s="43">
        <f t="shared" si="1"/>
        <v>32281500.263791468</v>
      </c>
      <c r="E43" s="43">
        <f t="shared" si="1"/>
        <v>35279207.188749999</v>
      </c>
      <c r="F43" s="43">
        <f t="shared" si="1"/>
        <v>36599392.926359579</v>
      </c>
      <c r="G43" s="43">
        <f t="shared" si="1"/>
        <v>35492041.272938251</v>
      </c>
      <c r="H43" s="43">
        <f t="shared" si="1"/>
        <v>31695303.045162939</v>
      </c>
      <c r="I43" s="43">
        <f t="shared" si="1"/>
        <v>33721521.323935859</v>
      </c>
      <c r="J43" s="43">
        <f t="shared" si="1"/>
        <v>35059367.735946678</v>
      </c>
      <c r="K43" s="43">
        <f t="shared" si="1"/>
        <v>35814065.742130488</v>
      </c>
      <c r="L43" s="43">
        <f t="shared" si="1"/>
        <v>36975778.539385505</v>
      </c>
      <c r="M43" s="43">
        <f t="shared" si="1"/>
        <v>30328174.361840453</v>
      </c>
      <c r="N43" s="43">
        <f t="shared" si="1"/>
        <v>27396662.890024103</v>
      </c>
      <c r="O43" s="43">
        <f t="shared" si="1"/>
        <v>25627100.865566026</v>
      </c>
      <c r="P43" s="43">
        <f t="shared" si="1"/>
        <v>26278419.024475407</v>
      </c>
      <c r="Q43" s="43">
        <f t="shared" si="1"/>
        <v>26746820.098177921</v>
      </c>
      <c r="R43" s="43">
        <f t="shared" si="1"/>
        <v>28000108.784262523</v>
      </c>
      <c r="S43" s="43">
        <f t="shared" si="0"/>
        <v>29052109.598596547</v>
      </c>
      <c r="T43" s="43">
        <f t="shared" si="0"/>
        <v>25678797.869192269</v>
      </c>
      <c r="U43" s="43">
        <f t="shared" si="0"/>
        <v>25432692.745740727</v>
      </c>
      <c r="V43" s="43">
        <f t="shared" si="0"/>
        <v>25094746.151130073</v>
      </c>
      <c r="W43" s="43">
        <f t="shared" si="0"/>
        <v>21423776.971992012</v>
      </c>
      <c r="X43" s="43">
        <f t="shared" si="0"/>
        <v>20710452.473489136</v>
      </c>
      <c r="Y43" s="43">
        <f t="shared" si="0"/>
        <v>20510556.805774231</v>
      </c>
      <c r="Z43" s="43">
        <f t="shared" si="0"/>
        <v>17415441.80444973</v>
      </c>
      <c r="AA43" s="43">
        <f t="shared" si="0"/>
        <v>18409332.698076937</v>
      </c>
      <c r="AB43" s="43">
        <f t="shared" si="0"/>
        <v>18772517.188287169</v>
      </c>
      <c r="AC43" s="43">
        <f t="shared" si="0"/>
        <v>16635788.405645793</v>
      </c>
      <c r="AD43" s="43">
        <f t="shared" si="0"/>
        <v>11999078.939489018</v>
      </c>
      <c r="AE43" s="43">
        <f t="shared" si="0"/>
        <v>8655424.8194357678</v>
      </c>
      <c r="AF43" s="43">
        <f t="shared" si="0"/>
        <v>11167009.620174048</v>
      </c>
      <c r="AG43" s="43">
        <f t="shared" si="0"/>
        <v>14449504.580367791</v>
      </c>
      <c r="AH43" s="43">
        <f t="shared" si="0"/>
        <v>12380460.23</v>
      </c>
      <c r="AJ43" s="43">
        <f t="shared" ref="AJ43:AJ73" si="2">SUM(C43:AH43)</f>
        <v>780248710.02143741</v>
      </c>
    </row>
    <row r="44" spans="1:36" x14ac:dyDescent="0.25">
      <c r="A44" s="42">
        <v>40</v>
      </c>
      <c r="B44" s="38" t="s">
        <v>171</v>
      </c>
      <c r="C44" s="43">
        <f t="shared" si="1"/>
        <v>3520239.3274276522</v>
      </c>
      <c r="D44" s="43">
        <f t="shared" si="0"/>
        <v>8425070.458515007</v>
      </c>
      <c r="E44" s="43">
        <f t="shared" si="0"/>
        <v>20182304.720457319</v>
      </c>
      <c r="F44" s="43">
        <f t="shared" si="0"/>
        <v>27859652.674026746</v>
      </c>
      <c r="G44" s="43">
        <f t="shared" si="0"/>
        <v>29390448.500508416</v>
      </c>
      <c r="H44" s="43">
        <f t="shared" si="0"/>
        <v>29587029.250256468</v>
      </c>
      <c r="I44" s="43">
        <f t="shared" si="0"/>
        <v>33119043.610991254</v>
      </c>
      <c r="J44" s="43">
        <f t="shared" si="0"/>
        <v>36263701.742477849</v>
      </c>
      <c r="K44" s="43">
        <f t="shared" si="0"/>
        <v>38006785.312862851</v>
      </c>
      <c r="L44" s="43">
        <f t="shared" si="0"/>
        <v>40303417.314377755</v>
      </c>
      <c r="M44" s="43">
        <f t="shared" si="0"/>
        <v>33158030.739183918</v>
      </c>
      <c r="N44" s="43">
        <f t="shared" si="0"/>
        <v>29795942.8840615</v>
      </c>
      <c r="O44" s="43">
        <f t="shared" si="0"/>
        <v>30816928.156615417</v>
      </c>
      <c r="P44" s="43">
        <f t="shared" si="0"/>
        <v>30298750.580187932</v>
      </c>
      <c r="Q44" s="43">
        <f t="shared" si="0"/>
        <v>30199617.949197948</v>
      </c>
      <c r="R44" s="43">
        <f t="shared" si="0"/>
        <v>28669711.368524831</v>
      </c>
      <c r="S44" s="43">
        <f t="shared" si="0"/>
        <v>29249826.148998696</v>
      </c>
      <c r="T44" s="43">
        <f t="shared" si="0"/>
        <v>27619364.662913147</v>
      </c>
      <c r="U44" s="43">
        <f t="shared" si="0"/>
        <v>28388278.486339912</v>
      </c>
      <c r="V44" s="43">
        <f t="shared" si="0"/>
        <v>27924459.585400198</v>
      </c>
      <c r="W44" s="43">
        <f t="shared" si="0"/>
        <v>25903742.410321638</v>
      </c>
      <c r="X44" s="43">
        <f t="shared" si="0"/>
        <v>25467459.811761659</v>
      </c>
      <c r="Y44" s="43">
        <f t="shared" si="0"/>
        <v>27182315.712881792</v>
      </c>
      <c r="Z44" s="43">
        <f t="shared" si="0"/>
        <v>25579185.715750095</v>
      </c>
      <c r="AA44" s="43">
        <f t="shared" si="0"/>
        <v>24192030.160423424</v>
      </c>
      <c r="AB44" s="43">
        <f t="shared" si="0"/>
        <v>24811355.432188574</v>
      </c>
      <c r="AC44" s="43">
        <f t="shared" si="0"/>
        <v>24639433.09258768</v>
      </c>
      <c r="AD44" s="43">
        <f t="shared" si="0"/>
        <v>16237516.246410135</v>
      </c>
      <c r="AE44" s="43">
        <f t="shared" si="0"/>
        <v>10900663.552090008</v>
      </c>
      <c r="AF44" s="43">
        <f t="shared" si="0"/>
        <v>14429290.613844935</v>
      </c>
      <c r="AG44" s="43">
        <f t="shared" si="0"/>
        <v>19559309.154505167</v>
      </c>
      <c r="AH44" s="43">
        <f t="shared" si="0"/>
        <v>18805362.940000001</v>
      </c>
      <c r="AJ44" s="43">
        <f t="shared" si="2"/>
        <v>820486268.31608999</v>
      </c>
    </row>
    <row r="45" spans="1:36" x14ac:dyDescent="0.25">
      <c r="A45" s="42">
        <v>41</v>
      </c>
      <c r="B45" s="38" t="s">
        <v>184</v>
      </c>
      <c r="C45" s="43">
        <f t="shared" si="1"/>
        <v>18271918.989356913</v>
      </c>
      <c r="D45" s="43">
        <f t="shared" si="0"/>
        <v>53895333.615450233</v>
      </c>
      <c r="E45" s="43">
        <f t="shared" si="0"/>
        <v>72269800.976036593</v>
      </c>
      <c r="F45" s="43">
        <f t="shared" si="0"/>
        <v>89244954.595126301</v>
      </c>
      <c r="G45" s="43">
        <f t="shared" si="0"/>
        <v>105235225.80157901</v>
      </c>
      <c r="H45" s="43">
        <f t="shared" si="0"/>
        <v>124887717.5702794</v>
      </c>
      <c r="I45" s="43">
        <f t="shared" si="0"/>
        <v>153092526.73306122</v>
      </c>
      <c r="J45" s="43">
        <f t="shared" si="0"/>
        <v>169452711.75031421</v>
      </c>
      <c r="K45" s="43">
        <f t="shared" si="0"/>
        <v>182480578.62407458</v>
      </c>
      <c r="L45" s="43">
        <f t="shared" si="0"/>
        <v>199785178.10990658</v>
      </c>
      <c r="M45" s="43">
        <f t="shared" si="0"/>
        <v>182664846.62448469</v>
      </c>
      <c r="N45" s="43">
        <f t="shared" si="0"/>
        <v>178416723.28047034</v>
      </c>
      <c r="O45" s="43">
        <f t="shared" si="0"/>
        <v>184527982.33113834</v>
      </c>
      <c r="P45" s="43">
        <f t="shared" si="0"/>
        <v>186328375.13928306</v>
      </c>
      <c r="Q45" s="43">
        <f t="shared" si="0"/>
        <v>190930333.48761818</v>
      </c>
      <c r="R45" s="43">
        <f t="shared" si="0"/>
        <v>193517736.47812131</v>
      </c>
      <c r="S45" s="43">
        <f t="shared" si="0"/>
        <v>204031106.38131106</v>
      </c>
      <c r="T45" s="43">
        <f t="shared" si="0"/>
        <v>195700175.40121713</v>
      </c>
      <c r="U45" s="43">
        <f t="shared" si="0"/>
        <v>195186910.76637578</v>
      </c>
      <c r="V45" s="43">
        <f t="shared" si="0"/>
        <v>201479384.86531073</v>
      </c>
      <c r="W45" s="43">
        <f t="shared" si="0"/>
        <v>186352507.0107682</v>
      </c>
      <c r="X45" s="43">
        <f t="shared" si="0"/>
        <v>181732916.40953031</v>
      </c>
      <c r="Y45" s="43">
        <f t="shared" si="0"/>
        <v>183674174.86020336</v>
      </c>
      <c r="Z45" s="43">
        <f t="shared" si="0"/>
        <v>182974736.7383123</v>
      </c>
      <c r="AA45" s="43">
        <f t="shared" si="0"/>
        <v>167875281.11144954</v>
      </c>
      <c r="AB45" s="43">
        <f t="shared" si="0"/>
        <v>170294434.74944726</v>
      </c>
      <c r="AC45" s="43">
        <f t="shared" si="0"/>
        <v>172171731.86856687</v>
      </c>
      <c r="AD45" s="43">
        <f t="shared" si="0"/>
        <v>119642291.54895808</v>
      </c>
      <c r="AE45" s="43">
        <f t="shared" si="0"/>
        <v>107388694.01552983</v>
      </c>
      <c r="AF45" s="43">
        <f t="shared" si="0"/>
        <v>141108093.87784809</v>
      </c>
      <c r="AG45" s="43">
        <f t="shared" si="0"/>
        <v>179907566.73695114</v>
      </c>
      <c r="AH45" s="43">
        <f t="shared" si="0"/>
        <v>171667782.49000001</v>
      </c>
      <c r="AJ45" s="43">
        <f t="shared" si="2"/>
        <v>5046189732.9380789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1580075.4276461294</v>
      </c>
      <c r="E46" s="43">
        <f t="shared" si="0"/>
        <v>4840481.6235060971</v>
      </c>
      <c r="F46" s="43">
        <f t="shared" si="0"/>
        <v>8706147.007904904</v>
      </c>
      <c r="G46" s="43">
        <f t="shared" si="0"/>
        <v>12788665.929240471</v>
      </c>
      <c r="H46" s="43">
        <f t="shared" si="0"/>
        <v>15231296.66213941</v>
      </c>
      <c r="I46" s="43">
        <f t="shared" si="0"/>
        <v>17661467.235422742</v>
      </c>
      <c r="J46" s="43">
        <f t="shared" si="0"/>
        <v>20357048.483306061</v>
      </c>
      <c r="K46" s="43">
        <f t="shared" si="0"/>
        <v>23578577.963462047</v>
      </c>
      <c r="L46" s="43">
        <f t="shared" si="0"/>
        <v>23993243.457728073</v>
      </c>
      <c r="M46" s="43">
        <f t="shared" si="0"/>
        <v>23477632.720536429</v>
      </c>
      <c r="N46" s="43">
        <f t="shared" si="0"/>
        <v>23720945.037334803</v>
      </c>
      <c r="O46" s="43">
        <f t="shared" si="0"/>
        <v>25532318.537909154</v>
      </c>
      <c r="P46" s="43">
        <f t="shared" si="0"/>
        <v>27117966.137116004</v>
      </c>
      <c r="Q46" s="43">
        <f t="shared" si="0"/>
        <v>26800587.275496244</v>
      </c>
      <c r="R46" s="43">
        <f t="shared" si="0"/>
        <v>26467719.653602175</v>
      </c>
      <c r="S46" s="43">
        <f t="shared" si="0"/>
        <v>27780412.817488696</v>
      </c>
      <c r="T46" s="43">
        <f t="shared" si="0"/>
        <v>28151308.608629435</v>
      </c>
      <c r="U46" s="43">
        <f t="shared" si="0"/>
        <v>29083671.523783062</v>
      </c>
      <c r="V46" s="43">
        <f t="shared" si="0"/>
        <v>30266588.075799193</v>
      </c>
      <c r="W46" s="43">
        <f t="shared" si="0"/>
        <v>27885230.580212086</v>
      </c>
      <c r="X46" s="43">
        <f t="shared" si="0"/>
        <v>27832466.805225678</v>
      </c>
      <c r="Y46" s="43">
        <f t="shared" si="0"/>
        <v>30168383.870724551</v>
      </c>
      <c r="Z46" s="43">
        <f t="shared" si="0"/>
        <v>32030816.278299253</v>
      </c>
      <c r="AA46" s="43">
        <f t="shared" si="0"/>
        <v>33846613.318945765</v>
      </c>
      <c r="AB46" s="43">
        <f t="shared" si="0"/>
        <v>35457126.5493007</v>
      </c>
      <c r="AC46" s="43">
        <f t="shared" si="0"/>
        <v>34391331.433134079</v>
      </c>
      <c r="AD46" s="43">
        <f t="shared" si="0"/>
        <v>24974282.669401683</v>
      </c>
      <c r="AE46" s="43">
        <f t="shared" si="0"/>
        <v>19284643.930539709</v>
      </c>
      <c r="AF46" s="43">
        <f t="shared" si="0"/>
        <v>26720431.006930374</v>
      </c>
      <c r="AG46" s="43">
        <f t="shared" si="0"/>
        <v>36462746.786857828</v>
      </c>
      <c r="AH46" s="43">
        <f t="shared" si="0"/>
        <v>36831475.25</v>
      </c>
      <c r="AJ46" s="43">
        <f t="shared" si="2"/>
        <v>763021702.65762269</v>
      </c>
    </row>
    <row r="47" spans="1:36" x14ac:dyDescent="0.25">
      <c r="A47" s="42">
        <v>43</v>
      </c>
      <c r="B47" s="38" t="s">
        <v>182</v>
      </c>
      <c r="C47" s="43">
        <f t="shared" si="1"/>
        <v>11165002.815659162</v>
      </c>
      <c r="D47" s="43">
        <f t="shared" si="0"/>
        <v>45301639.556113742</v>
      </c>
      <c r="E47" s="43">
        <f t="shared" si="0"/>
        <v>63887404.106951214</v>
      </c>
      <c r="F47" s="43">
        <f t="shared" si="0"/>
        <v>82057341.953224361</v>
      </c>
      <c r="G47" s="43">
        <f t="shared" si="0"/>
        <v>100187515.47822452</v>
      </c>
      <c r="H47" s="43">
        <f t="shared" si="0"/>
        <v>123151882.34192352</v>
      </c>
      <c r="I47" s="43">
        <f t="shared" si="0"/>
        <v>144270720.26358601</v>
      </c>
      <c r="J47" s="43">
        <f t="shared" si="0"/>
        <v>155229908.89177683</v>
      </c>
      <c r="K47" s="43">
        <f t="shared" si="0"/>
        <v>150536218.53821573</v>
      </c>
      <c r="L47" s="43">
        <f t="shared" si="0"/>
        <v>175573768.66969287</v>
      </c>
      <c r="M47" s="43">
        <f t="shared" si="0"/>
        <v>171707151.35615402</v>
      </c>
      <c r="N47" s="43">
        <f t="shared" si="0"/>
        <v>169240947.45850304</v>
      </c>
      <c r="O47" s="43">
        <f t="shared" si="0"/>
        <v>173848236.58804142</v>
      </c>
      <c r="P47" s="43">
        <f t="shared" si="0"/>
        <v>172884319.82902178</v>
      </c>
      <c r="Q47" s="43">
        <f t="shared" si="0"/>
        <v>175444301.05752078</v>
      </c>
      <c r="R47" s="43">
        <f t="shared" si="0"/>
        <v>177472706.5373804</v>
      </c>
      <c r="S47" s="43">
        <f t="shared" si="0"/>
        <v>184399190.97473517</v>
      </c>
      <c r="T47" s="43">
        <f t="shared" si="0"/>
        <v>172890866.24586093</v>
      </c>
      <c r="U47" s="43">
        <f t="shared" si="0"/>
        <v>173680477.40718868</v>
      </c>
      <c r="V47" s="43">
        <f t="shared" si="0"/>
        <v>174106488.00733346</v>
      </c>
      <c r="W47" s="43">
        <f t="shared" si="0"/>
        <v>155006370.43499592</v>
      </c>
      <c r="X47" s="43">
        <f t="shared" si="0"/>
        <v>148546430.68936163</v>
      </c>
      <c r="Y47" s="43">
        <f t="shared" si="0"/>
        <v>154847576.81522015</v>
      </c>
      <c r="Z47" s="43">
        <f t="shared" si="0"/>
        <v>159658960.53111985</v>
      </c>
      <c r="AA47" s="43">
        <f t="shared" si="0"/>
        <v>159055143.22529241</v>
      </c>
      <c r="AB47" s="43">
        <f t="shared" si="0"/>
        <v>160537434.58647588</v>
      </c>
      <c r="AC47" s="43">
        <f t="shared" si="0"/>
        <v>159468720.19905844</v>
      </c>
      <c r="AD47" s="43">
        <f t="shared" si="0"/>
        <v>114980406.87264305</v>
      </c>
      <c r="AE47" s="43">
        <f t="shared" si="0"/>
        <v>93582542.154873058</v>
      </c>
      <c r="AF47" s="43">
        <f t="shared" si="0"/>
        <v>126016164.80094935</v>
      </c>
      <c r="AG47" s="43">
        <f t="shared" si="0"/>
        <v>165698245.84652057</v>
      </c>
      <c r="AH47" s="43">
        <f t="shared" si="0"/>
        <v>158435289.13</v>
      </c>
      <c r="AJ47" s="43">
        <f t="shared" si="2"/>
        <v>4552869373.3636189</v>
      </c>
    </row>
    <row r="48" spans="1:36" x14ac:dyDescent="0.25">
      <c r="A48" s="42">
        <v>44</v>
      </c>
      <c r="B48" s="38" t="s">
        <v>170</v>
      </c>
      <c r="C48" s="43">
        <f t="shared" si="1"/>
        <v>23544567.360160768</v>
      </c>
      <c r="D48" s="43">
        <f t="shared" si="0"/>
        <v>60914188.405181676</v>
      </c>
      <c r="E48" s="43">
        <f t="shared" si="0"/>
        <v>71655771.449756086</v>
      </c>
      <c r="F48" s="43">
        <f t="shared" si="0"/>
        <v>93950896.492392272</v>
      </c>
      <c r="G48" s="43">
        <f t="shared" si="0"/>
        <v>119730954.64074001</v>
      </c>
      <c r="H48" s="43">
        <f t="shared" si="0"/>
        <v>139383682.04368588</v>
      </c>
      <c r="I48" s="43">
        <f t="shared" si="0"/>
        <v>159216382.34927115</v>
      </c>
      <c r="J48" s="43">
        <f t="shared" si="0"/>
        <v>165571661.94248092</v>
      </c>
      <c r="K48" s="43">
        <f t="shared" si="0"/>
        <v>165862196.91917443</v>
      </c>
      <c r="L48" s="43">
        <f t="shared" si="0"/>
        <v>171546562.63876557</v>
      </c>
      <c r="M48" s="43">
        <f t="shared" si="0"/>
        <v>148688284.30205604</v>
      </c>
      <c r="N48" s="43">
        <f t="shared" si="0"/>
        <v>141842428.89614731</v>
      </c>
      <c r="O48" s="43">
        <f t="shared" si="0"/>
        <v>145761996.19376674</v>
      </c>
      <c r="P48" s="43">
        <f t="shared" si="0"/>
        <v>144344415.58081582</v>
      </c>
      <c r="Q48" s="43">
        <f t="shared" si="0"/>
        <v>141308326.8559868</v>
      </c>
      <c r="R48" s="43">
        <f t="shared" si="0"/>
        <v>134557912.98243639</v>
      </c>
      <c r="S48" s="43">
        <f t="shared" si="0"/>
        <v>139124313.25397846</v>
      </c>
      <c r="T48" s="43">
        <f t="shared" si="0"/>
        <v>126726601.81988117</v>
      </c>
      <c r="U48" s="43">
        <f t="shared" si="0"/>
        <v>124671088.41551916</v>
      </c>
      <c r="V48" s="43">
        <f t="shared" si="0"/>
        <v>123508552.44680378</v>
      </c>
      <c r="W48" s="43">
        <f t="shared" si="0"/>
        <v>111545506.49638772</v>
      </c>
      <c r="X48" s="43">
        <f t="shared" si="0"/>
        <v>108035224.27228612</v>
      </c>
      <c r="Y48" s="43">
        <f t="shared" si="0"/>
        <v>108767193.80562073</v>
      </c>
      <c r="Z48" s="43">
        <f t="shared" si="0"/>
        <v>107862092.4776177</v>
      </c>
      <c r="AA48" s="43">
        <f t="shared" si="0"/>
        <v>101510166.274487</v>
      </c>
      <c r="AB48" s="43">
        <f t="shared" si="0"/>
        <v>100254414.0952355</v>
      </c>
      <c r="AC48" s="43">
        <f t="shared" si="0"/>
        <v>98283293.643037811</v>
      </c>
      <c r="AD48" s="43">
        <f t="shared" si="0"/>
        <v>66808126.028923467</v>
      </c>
      <c r="AE48" s="43">
        <f t="shared" si="0"/>
        <v>54586942.775431067</v>
      </c>
      <c r="AF48" s="43">
        <f t="shared" si="0"/>
        <v>69804505.89963606</v>
      </c>
      <c r="AG48" s="43">
        <f t="shared" si="0"/>
        <v>89318171.534508005</v>
      </c>
      <c r="AH48" s="43">
        <f t="shared" si="0"/>
        <v>84552235.280000001</v>
      </c>
      <c r="AJ48" s="43">
        <f t="shared" si="2"/>
        <v>3643238657.5721717</v>
      </c>
    </row>
    <row r="49" spans="1:36" x14ac:dyDescent="0.25">
      <c r="A49" s="42">
        <v>45</v>
      </c>
      <c r="B49" s="38" t="s">
        <v>181</v>
      </c>
      <c r="C49" s="43">
        <f t="shared" si="1"/>
        <v>26004461.832186494</v>
      </c>
      <c r="D49" s="43">
        <f t="shared" si="0"/>
        <v>51067250.861642972</v>
      </c>
      <c r="E49" s="43">
        <f t="shared" si="0"/>
        <v>64228855.14246951</v>
      </c>
      <c r="F49" s="43">
        <f t="shared" si="0"/>
        <v>71021115.909271911</v>
      </c>
      <c r="G49" s="43">
        <f t="shared" si="0"/>
        <v>76755016.682581976</v>
      </c>
      <c r="H49" s="43">
        <f t="shared" si="0"/>
        <v>84609934.621026471</v>
      </c>
      <c r="I49" s="43">
        <f t="shared" si="0"/>
        <v>97961798.427551016</v>
      </c>
      <c r="J49" s="43">
        <f t="shared" si="0"/>
        <v>108397672.60477459</v>
      </c>
      <c r="K49" s="43">
        <f t="shared" si="0"/>
        <v>114389293.76527297</v>
      </c>
      <c r="L49" s="43">
        <f t="shared" si="0"/>
        <v>121638239.72754411</v>
      </c>
      <c r="M49" s="43">
        <f t="shared" si="0"/>
        <v>111771372.79588115</v>
      </c>
      <c r="N49" s="43">
        <f t="shared" si="0"/>
        <v>104373037.30023198</v>
      </c>
      <c r="O49" s="43">
        <f t="shared" si="0"/>
        <v>105112970.53453974</v>
      </c>
      <c r="P49" s="43">
        <f t="shared" si="0"/>
        <v>103539131.25639305</v>
      </c>
      <c r="Q49" s="43">
        <f t="shared" si="0"/>
        <v>108157249.86435014</v>
      </c>
      <c r="R49" s="43">
        <f t="shared" si="0"/>
        <v>108097158.27704856</v>
      </c>
      <c r="S49" s="43">
        <f t="shared" si="0"/>
        <v>110439830.39015134</v>
      </c>
      <c r="T49" s="43">
        <f t="shared" si="0"/>
        <v>99947395.452653036</v>
      </c>
      <c r="U49" s="43">
        <f t="shared" si="0"/>
        <v>97954793.242706016</v>
      </c>
      <c r="V49" s="43">
        <f t="shared" si="0"/>
        <v>98631846.055975065</v>
      </c>
      <c r="W49" s="43">
        <f t="shared" si="0"/>
        <v>84249143.816487908</v>
      </c>
      <c r="X49" s="43">
        <f t="shared" si="0"/>
        <v>79031877.189357504</v>
      </c>
      <c r="Y49" s="43">
        <f t="shared" si="0"/>
        <v>80502267.826359108</v>
      </c>
      <c r="Z49" s="43">
        <f t="shared" si="0"/>
        <v>80458432.811425045</v>
      </c>
      <c r="AA49" s="43">
        <f t="shared" si="0"/>
        <v>78102329.860152796</v>
      </c>
      <c r="AB49" s="43">
        <f t="shared" si="0"/>
        <v>78883488.466956064</v>
      </c>
      <c r="AC49" s="43">
        <f t="shared" si="0"/>
        <v>75003264.822017327</v>
      </c>
      <c r="AD49" s="43">
        <f t="shared" si="0"/>
        <v>54325555.305068061</v>
      </c>
      <c r="AE49" s="43">
        <f t="shared" si="0"/>
        <v>41572350.016410239</v>
      </c>
      <c r="AF49" s="43">
        <f t="shared" si="0"/>
        <v>54627146.910743669</v>
      </c>
      <c r="AG49" s="43">
        <f t="shared" si="0"/>
        <v>70412410.378631458</v>
      </c>
      <c r="AH49" s="43">
        <f t="shared" si="0"/>
        <v>65795232.350000009</v>
      </c>
      <c r="AJ49" s="43">
        <f t="shared" si="2"/>
        <v>2707061924.4978609</v>
      </c>
    </row>
    <row r="50" spans="1:36" x14ac:dyDescent="0.25">
      <c r="A50" s="42">
        <v>46</v>
      </c>
      <c r="B50" s="38" t="s">
        <v>190</v>
      </c>
      <c r="C50" s="43">
        <f t="shared" si="1"/>
        <v>20481690.094340831</v>
      </c>
      <c r="D50" s="43">
        <f t="shared" si="0"/>
        <v>49356510.687172189</v>
      </c>
      <c r="E50" s="43">
        <f t="shared" si="0"/>
        <v>68882133.210243911</v>
      </c>
      <c r="F50" s="43">
        <f t="shared" si="0"/>
        <v>80182605.670728073</v>
      </c>
      <c r="G50" s="43">
        <f t="shared" si="0"/>
        <v>101034268.63789217</v>
      </c>
      <c r="H50" s="43">
        <f t="shared" si="0"/>
        <v>123772945.50853881</v>
      </c>
      <c r="I50" s="43">
        <f t="shared" si="0"/>
        <v>142686009.19644314</v>
      </c>
      <c r="J50" s="43">
        <f t="shared" si="0"/>
        <v>153627811.12391481</v>
      </c>
      <c r="K50" s="43">
        <f t="shared" si="0"/>
        <v>146294646.94790944</v>
      </c>
      <c r="L50" s="43">
        <f t="shared" si="0"/>
        <v>147196614.67967942</v>
      </c>
      <c r="M50" s="43">
        <f t="shared" si="0"/>
        <v>126393299.3933696</v>
      </c>
      <c r="N50" s="43">
        <f t="shared" si="0"/>
        <v>116453650.79878893</v>
      </c>
      <c r="O50" s="43">
        <f t="shared" si="0"/>
        <v>116001303.41443133</v>
      </c>
      <c r="P50" s="43">
        <f t="shared" si="0"/>
        <v>114450791.1795471</v>
      </c>
      <c r="Q50" s="43">
        <f t="shared" si="0"/>
        <v>114742331.74375446</v>
      </c>
      <c r="R50" s="43">
        <f t="shared" si="0"/>
        <v>116489883.84677428</v>
      </c>
      <c r="S50" s="43">
        <f t="shared" si="0"/>
        <v>116119488.24621528</v>
      </c>
      <c r="T50" s="43">
        <f t="shared" si="0"/>
        <v>109157523.7068979</v>
      </c>
      <c r="U50" s="43">
        <f t="shared" si="0"/>
        <v>106107860.82886291</v>
      </c>
      <c r="V50" s="43">
        <f t="shared" si="0"/>
        <v>102860596.35176213</v>
      </c>
      <c r="W50" s="43">
        <f t="shared" si="0"/>
        <v>96245052.605833903</v>
      </c>
      <c r="X50" s="43">
        <f t="shared" si="0"/>
        <v>94523352.064321607</v>
      </c>
      <c r="Y50" s="43">
        <f t="shared" si="0"/>
        <v>95405669.429529414</v>
      </c>
      <c r="Z50" s="43">
        <f t="shared" ref="D50:AH58" si="3">Z13*$AH$38/Z$38</f>
        <v>97488402.732885271</v>
      </c>
      <c r="AA50" s="43">
        <f t="shared" si="3"/>
        <v>95437447.404267207</v>
      </c>
      <c r="AB50" s="43">
        <f t="shared" si="3"/>
        <v>94202083.3347065</v>
      </c>
      <c r="AC50" s="43">
        <f t="shared" si="3"/>
        <v>89450347.110859305</v>
      </c>
      <c r="AD50" s="43">
        <f t="shared" si="3"/>
        <v>63385735.190174319</v>
      </c>
      <c r="AE50" s="43">
        <f t="shared" si="3"/>
        <v>45715581.030062132</v>
      </c>
      <c r="AF50" s="43">
        <f t="shared" si="3"/>
        <v>56479479.378496826</v>
      </c>
      <c r="AG50" s="43">
        <f t="shared" si="3"/>
        <v>73358325.425639093</v>
      </c>
      <c r="AH50" s="43">
        <f t="shared" si="3"/>
        <v>71755193.090000004</v>
      </c>
      <c r="AJ50" s="43">
        <f t="shared" si="2"/>
        <v>3145738634.0640426</v>
      </c>
    </row>
    <row r="51" spans="1:36" x14ac:dyDescent="0.25">
      <c r="A51" s="42">
        <v>47</v>
      </c>
      <c r="B51" s="38" t="s">
        <v>180</v>
      </c>
      <c r="C51" s="43">
        <f t="shared" si="1"/>
        <v>30444291.739517678</v>
      </c>
      <c r="D51" s="43">
        <f t="shared" si="3"/>
        <v>78784533.050110579</v>
      </c>
      <c r="E51" s="43">
        <f t="shared" si="3"/>
        <v>101915518.1845122</v>
      </c>
      <c r="F51" s="43">
        <f t="shared" si="3"/>
        <v>126175546.98208024</v>
      </c>
      <c r="G51" s="43">
        <f t="shared" si="3"/>
        <v>134732254.62199408</v>
      </c>
      <c r="H51" s="43">
        <f t="shared" si="3"/>
        <v>156082287.28876472</v>
      </c>
      <c r="I51" s="43">
        <f t="shared" si="3"/>
        <v>173319543.17486882</v>
      </c>
      <c r="J51" s="43">
        <f t="shared" si="3"/>
        <v>182464396.01513028</v>
      </c>
      <c r="K51" s="43">
        <f t="shared" si="3"/>
        <v>188815917.14404795</v>
      </c>
      <c r="L51" s="43">
        <f t="shared" si="3"/>
        <v>198537124.25403261</v>
      </c>
      <c r="M51" s="43">
        <f t="shared" si="3"/>
        <v>171361278.58449849</v>
      </c>
      <c r="N51" s="43">
        <f t="shared" si="3"/>
        <v>164962962.52527723</v>
      </c>
      <c r="O51" s="43">
        <f t="shared" si="3"/>
        <v>172640699.41255012</v>
      </c>
      <c r="P51" s="43">
        <f t="shared" si="3"/>
        <v>170682932.58878976</v>
      </c>
      <c r="Q51" s="43">
        <f t="shared" si="3"/>
        <v>173906137.83217633</v>
      </c>
      <c r="R51" s="43">
        <f t="shared" si="3"/>
        <v>175636258.90257493</v>
      </c>
      <c r="S51" s="43">
        <f t="shared" si="3"/>
        <v>181114025.57175261</v>
      </c>
      <c r="T51" s="43">
        <f t="shared" si="3"/>
        <v>166616983.32169518</v>
      </c>
      <c r="U51" s="43">
        <f t="shared" si="3"/>
        <v>164207658.17623061</v>
      </c>
      <c r="V51" s="43">
        <f t="shared" si="3"/>
        <v>162652494.58023623</v>
      </c>
      <c r="W51" s="43">
        <f t="shared" si="3"/>
        <v>147984046.3797341</v>
      </c>
      <c r="X51" s="43">
        <f t="shared" si="3"/>
        <v>144468779.44783318</v>
      </c>
      <c r="Y51" s="43">
        <f t="shared" si="3"/>
        <v>151760976.93281028</v>
      </c>
      <c r="Z51" s="43">
        <f t="shared" si="3"/>
        <v>152008050.49899188</v>
      </c>
      <c r="AA51" s="43">
        <f t="shared" si="3"/>
        <v>147912239.48801279</v>
      </c>
      <c r="AB51" s="43">
        <f t="shared" si="3"/>
        <v>148215711.68858454</v>
      </c>
      <c r="AC51" s="43">
        <f t="shared" si="3"/>
        <v>143747530.01533407</v>
      </c>
      <c r="AD51" s="43">
        <f t="shared" si="3"/>
        <v>102578242.00063613</v>
      </c>
      <c r="AE51" s="43">
        <f t="shared" si="3"/>
        <v>84959934.269159049</v>
      </c>
      <c r="AF51" s="43">
        <f t="shared" si="3"/>
        <v>112624406.80765821</v>
      </c>
      <c r="AG51" s="43">
        <f t="shared" si="3"/>
        <v>142969933.6484094</v>
      </c>
      <c r="AH51" s="43">
        <f t="shared" si="3"/>
        <v>137923170.53</v>
      </c>
      <c r="AJ51" s="43">
        <f t="shared" si="2"/>
        <v>4692205865.6580038</v>
      </c>
    </row>
    <row r="52" spans="1:36" x14ac:dyDescent="0.25">
      <c r="A52" s="42">
        <v>48</v>
      </c>
      <c r="B52" s="38" t="s">
        <v>185</v>
      </c>
      <c r="C52" s="43">
        <f t="shared" si="1"/>
        <v>11880738.217234725</v>
      </c>
      <c r="D52" s="43">
        <f t="shared" si="3"/>
        <v>28043602.805497628</v>
      </c>
      <c r="E52" s="43">
        <f t="shared" si="3"/>
        <v>29721351.22277439</v>
      </c>
      <c r="F52" s="43">
        <f t="shared" si="3"/>
        <v>39554035.911530457</v>
      </c>
      <c r="G52" s="43">
        <f t="shared" si="3"/>
        <v>49127750.296088621</v>
      </c>
      <c r="H52" s="43">
        <f t="shared" si="3"/>
        <v>58158480.064182349</v>
      </c>
      <c r="I52" s="43">
        <f t="shared" si="3"/>
        <v>70840348.541690961</v>
      </c>
      <c r="J52" s="43">
        <f t="shared" si="3"/>
        <v>80161724.203909725</v>
      </c>
      <c r="K52" s="43">
        <f t="shared" si="3"/>
        <v>84890310.25531292</v>
      </c>
      <c r="L52" s="43">
        <f t="shared" si="3"/>
        <v>87571893.525652781</v>
      </c>
      <c r="M52" s="43">
        <f t="shared" si="3"/>
        <v>76049583.212274626</v>
      </c>
      <c r="N52" s="43">
        <f t="shared" si="3"/>
        <v>73567210.447640598</v>
      </c>
      <c r="O52" s="43">
        <f t="shared" si="3"/>
        <v>75189734.852010116</v>
      </c>
      <c r="P52" s="43">
        <f t="shared" si="3"/>
        <v>77308874.795443609</v>
      </c>
      <c r="Q52" s="43">
        <f t="shared" si="3"/>
        <v>78132256.105692819</v>
      </c>
      <c r="R52" s="43">
        <f t="shared" si="3"/>
        <v>77644748.187296078</v>
      </c>
      <c r="S52" s="43">
        <f t="shared" si="3"/>
        <v>80980040.694571137</v>
      </c>
      <c r="T52" s="43">
        <f t="shared" si="3"/>
        <v>72265472.116875768</v>
      </c>
      <c r="U52" s="43">
        <f t="shared" si="3"/>
        <v>71928201.066665933</v>
      </c>
      <c r="V52" s="43">
        <f t="shared" si="3"/>
        <v>72822466.129674494</v>
      </c>
      <c r="W52" s="43">
        <f t="shared" si="3"/>
        <v>64800962.366450489</v>
      </c>
      <c r="X52" s="43">
        <f t="shared" si="3"/>
        <v>61909931.18043115</v>
      </c>
      <c r="Y52" s="43">
        <f t="shared" si="3"/>
        <v>60223281.307109617</v>
      </c>
      <c r="Z52" s="43">
        <f t="shared" si="3"/>
        <v>59901365.92407459</v>
      </c>
      <c r="AA52" s="43">
        <f t="shared" si="3"/>
        <v>58704954.842602693</v>
      </c>
      <c r="AB52" s="43">
        <f t="shared" si="3"/>
        <v>57906106.115228631</v>
      </c>
      <c r="AC52" s="43">
        <f t="shared" si="3"/>
        <v>56677603.136306159</v>
      </c>
      <c r="AD52" s="43">
        <f t="shared" si="3"/>
        <v>40608479.445741385</v>
      </c>
      <c r="AE52" s="43">
        <f t="shared" si="3"/>
        <v>30196954.074378841</v>
      </c>
      <c r="AF52" s="43">
        <f t="shared" si="3"/>
        <v>38278115.3710443</v>
      </c>
      <c r="AG52" s="43">
        <f t="shared" si="3"/>
        <v>49894983.770626061</v>
      </c>
      <c r="AH52" s="43">
        <f t="shared" si="3"/>
        <v>46936040.490000002</v>
      </c>
      <c r="AJ52" s="43">
        <f t="shared" si="2"/>
        <v>1921877600.6760137</v>
      </c>
    </row>
    <row r="53" spans="1:36" x14ac:dyDescent="0.25">
      <c r="A53" s="42">
        <v>49</v>
      </c>
      <c r="B53" s="38" t="s">
        <v>183</v>
      </c>
      <c r="C53" s="43">
        <f t="shared" si="1"/>
        <v>4747890.6857556263</v>
      </c>
      <c r="D53" s="43">
        <f t="shared" si="3"/>
        <v>20891522.247804105</v>
      </c>
      <c r="E53" s="43">
        <f t="shared" si="3"/>
        <v>44849236.171768293</v>
      </c>
      <c r="F53" s="43">
        <f t="shared" si="3"/>
        <v>64173982.926240712</v>
      </c>
      <c r="G53" s="43">
        <f t="shared" si="3"/>
        <v>79304480.393930554</v>
      </c>
      <c r="H53" s="43">
        <f t="shared" si="3"/>
        <v>97277095.324292064</v>
      </c>
      <c r="I53" s="43">
        <f t="shared" si="3"/>
        <v>117175072.7419825</v>
      </c>
      <c r="J53" s="43">
        <f t="shared" si="3"/>
        <v>130402951.25488122</v>
      </c>
      <c r="K53" s="43">
        <f t="shared" si="3"/>
        <v>140652794.4917976</v>
      </c>
      <c r="L53" s="43">
        <f t="shared" si="3"/>
        <v>153720845.56025767</v>
      </c>
      <c r="M53" s="43">
        <f t="shared" si="3"/>
        <v>135111853.05413693</v>
      </c>
      <c r="N53" s="43">
        <f t="shared" si="3"/>
        <v>132026752.22608534</v>
      </c>
      <c r="O53" s="43">
        <f t="shared" si="3"/>
        <v>145532435.23547012</v>
      </c>
      <c r="P53" s="43">
        <f t="shared" si="3"/>
        <v>152472941.92616332</v>
      </c>
      <c r="Q53" s="43">
        <f t="shared" si="3"/>
        <v>155038047.55380931</v>
      </c>
      <c r="R53" s="43">
        <f t="shared" si="3"/>
        <v>153756681.39232093</v>
      </c>
      <c r="S53" s="43">
        <f t="shared" si="3"/>
        <v>156606870.46112895</v>
      </c>
      <c r="T53" s="43">
        <f t="shared" si="3"/>
        <v>146853025.13309246</v>
      </c>
      <c r="U53" s="43">
        <f t="shared" si="3"/>
        <v>143841591.12825319</v>
      </c>
      <c r="V53" s="43">
        <f t="shared" si="3"/>
        <v>143886034.28096628</v>
      </c>
      <c r="W53" s="43">
        <f t="shared" si="3"/>
        <v>133714977.2999994</v>
      </c>
      <c r="X53" s="43">
        <f t="shared" si="3"/>
        <v>133565060.26099637</v>
      </c>
      <c r="Y53" s="43">
        <f t="shared" si="3"/>
        <v>136117543.08364424</v>
      </c>
      <c r="Z53" s="43">
        <f t="shared" si="3"/>
        <v>135644219.02612725</v>
      </c>
      <c r="AA53" s="43">
        <f t="shared" si="3"/>
        <v>132364279.45051332</v>
      </c>
      <c r="AB53" s="43">
        <f t="shared" si="3"/>
        <v>133816179.40087681</v>
      </c>
      <c r="AC53" s="43">
        <f t="shared" si="3"/>
        <v>134571755.68281975</v>
      </c>
      <c r="AD53" s="43">
        <f t="shared" si="3"/>
        <v>100824244.30924056</v>
      </c>
      <c r="AE53" s="43">
        <f t="shared" si="3"/>
        <v>84211078.999024197</v>
      </c>
      <c r="AF53" s="43">
        <f t="shared" si="3"/>
        <v>114901272.10884492</v>
      </c>
      <c r="AG53" s="43">
        <f t="shared" si="3"/>
        <v>144669151.67291641</v>
      </c>
      <c r="AH53" s="43">
        <f t="shared" si="3"/>
        <v>138016294.80000001</v>
      </c>
      <c r="AJ53" s="43">
        <f t="shared" si="2"/>
        <v>3840738160.285141</v>
      </c>
    </row>
    <row r="54" spans="1:36" x14ac:dyDescent="0.25">
      <c r="A54" s="42">
        <v>50</v>
      </c>
      <c r="B54" s="38" t="s">
        <v>179</v>
      </c>
      <c r="C54" s="43">
        <f t="shared" si="1"/>
        <v>26965534.544501603</v>
      </c>
      <c r="D54" s="43">
        <f t="shared" si="3"/>
        <v>47387335.609352283</v>
      </c>
      <c r="E54" s="43">
        <f t="shared" si="3"/>
        <v>60327993.320701219</v>
      </c>
      <c r="F54" s="43">
        <f t="shared" si="3"/>
        <v>80192703.253016338</v>
      </c>
      <c r="G54" s="43">
        <f t="shared" si="3"/>
        <v>99323415.201967478</v>
      </c>
      <c r="H54" s="43">
        <f t="shared" si="3"/>
        <v>120550831.68311764</v>
      </c>
      <c r="I54" s="43">
        <f t="shared" si="3"/>
        <v>141923559.66008747</v>
      </c>
      <c r="J54" s="43">
        <f t="shared" si="3"/>
        <v>156107691.68469417</v>
      </c>
      <c r="K54" s="43">
        <f t="shared" si="3"/>
        <v>157699613.97861516</v>
      </c>
      <c r="L54" s="43">
        <f t="shared" si="3"/>
        <v>167352955.21124476</v>
      </c>
      <c r="M54" s="43">
        <f t="shared" si="3"/>
        <v>144409408.43420982</v>
      </c>
      <c r="N54" s="43">
        <f t="shared" si="3"/>
        <v>136125748.38400957</v>
      </c>
      <c r="O54" s="43">
        <f t="shared" si="3"/>
        <v>138851479.56180194</v>
      </c>
      <c r="P54" s="43">
        <f t="shared" si="3"/>
        <v>137512679.8206501</v>
      </c>
      <c r="Q54" s="43">
        <f t="shared" si="3"/>
        <v>138177493.91787323</v>
      </c>
      <c r="R54" s="43">
        <f t="shared" si="3"/>
        <v>133790217.65410829</v>
      </c>
      <c r="S54" s="43">
        <f t="shared" si="3"/>
        <v>134691105.67352593</v>
      </c>
      <c r="T54" s="43">
        <f t="shared" si="3"/>
        <v>124424439.68009686</v>
      </c>
      <c r="U54" s="43">
        <f t="shared" si="3"/>
        <v>120855245.81610884</v>
      </c>
      <c r="V54" s="43">
        <f t="shared" si="3"/>
        <v>119687428.33484839</v>
      </c>
      <c r="W54" s="43">
        <f t="shared" si="3"/>
        <v>106942488.72162476</v>
      </c>
      <c r="X54" s="43">
        <f t="shared" si="3"/>
        <v>104710702.99482962</v>
      </c>
      <c r="Y54" s="43">
        <f t="shared" si="3"/>
        <v>105722364.53289917</v>
      </c>
      <c r="Z54" s="43">
        <f t="shared" si="3"/>
        <v>106773324.44182082</v>
      </c>
      <c r="AA54" s="43">
        <f t="shared" si="3"/>
        <v>103893816.24207854</v>
      </c>
      <c r="AB54" s="43">
        <f t="shared" si="3"/>
        <v>105321798.00220229</v>
      </c>
      <c r="AC54" s="43">
        <f t="shared" si="3"/>
        <v>103253403.24052924</v>
      </c>
      <c r="AD54" s="43">
        <f t="shared" si="3"/>
        <v>72836365.535842732</v>
      </c>
      <c r="AE54" s="43">
        <f t="shared" si="3"/>
        <v>51546338.149349622</v>
      </c>
      <c r="AF54" s="43">
        <f t="shared" si="3"/>
        <v>68732338.194351256</v>
      </c>
      <c r="AG54" s="43">
        <f t="shared" si="3"/>
        <v>89493070.045989946</v>
      </c>
      <c r="AH54" s="43">
        <f t="shared" si="3"/>
        <v>86299825.290000007</v>
      </c>
      <c r="AJ54" s="43">
        <f t="shared" si="2"/>
        <v>3491882716.8160496</v>
      </c>
    </row>
    <row r="55" spans="1:36" x14ac:dyDescent="0.25">
      <c r="A55" s="42">
        <v>51</v>
      </c>
      <c r="B55" s="38" t="s">
        <v>176</v>
      </c>
      <c r="C55" s="43">
        <f t="shared" si="1"/>
        <v>27625677.54594855</v>
      </c>
      <c r="D55" s="43">
        <f t="shared" si="3"/>
        <v>81115257.598704576</v>
      </c>
      <c r="E55" s="43">
        <f t="shared" si="3"/>
        <v>92620157.755030483</v>
      </c>
      <c r="F55" s="43">
        <f t="shared" si="3"/>
        <v>106163775.71887071</v>
      </c>
      <c r="G55" s="43">
        <f t="shared" si="3"/>
        <v>117015221.54129985</v>
      </c>
      <c r="H55" s="43">
        <f t="shared" si="3"/>
        <v>134647330.80899</v>
      </c>
      <c r="I55" s="43">
        <f t="shared" si="3"/>
        <v>156890040.62090379</v>
      </c>
      <c r="J55" s="43">
        <f t="shared" si="3"/>
        <v>167311675.68476725</v>
      </c>
      <c r="K55" s="43">
        <f t="shared" si="3"/>
        <v>171279844.76889482</v>
      </c>
      <c r="L55" s="43">
        <f t="shared" si="3"/>
        <v>170953434.9197247</v>
      </c>
      <c r="M55" s="43">
        <f t="shared" si="3"/>
        <v>147408101.25363493</v>
      </c>
      <c r="N55" s="43">
        <f t="shared" si="3"/>
        <v>136536249.69391784</v>
      </c>
      <c r="O55" s="43">
        <f t="shared" si="3"/>
        <v>140119566.25361732</v>
      </c>
      <c r="P55" s="43">
        <f t="shared" si="3"/>
        <v>140493468.02135289</v>
      </c>
      <c r="Q55" s="43">
        <f t="shared" si="3"/>
        <v>136532502.17588779</v>
      </c>
      <c r="R55" s="43">
        <f t="shared" si="3"/>
        <v>132417444.61356688</v>
      </c>
      <c r="S55" s="43">
        <f t="shared" si="3"/>
        <v>133372396.07338148</v>
      </c>
      <c r="T55" s="43">
        <f t="shared" si="3"/>
        <v>120762933.70878705</v>
      </c>
      <c r="U55" s="43">
        <f t="shared" si="3"/>
        <v>117681581.08742377</v>
      </c>
      <c r="V55" s="43">
        <f t="shared" si="3"/>
        <v>118420400.93559738</v>
      </c>
      <c r="W55" s="43">
        <f t="shared" si="3"/>
        <v>101403762.96399143</v>
      </c>
      <c r="X55" s="43">
        <f t="shared" si="3"/>
        <v>97331929.102781862</v>
      </c>
      <c r="Y55" s="43">
        <f t="shared" si="3"/>
        <v>95154782.729763582</v>
      </c>
      <c r="Z55" s="43">
        <f t="shared" si="3"/>
        <v>94428697.320773676</v>
      </c>
      <c r="AA55" s="43">
        <f t="shared" si="3"/>
        <v>93938307.91535008</v>
      </c>
      <c r="AB55" s="43">
        <f t="shared" si="3"/>
        <v>92601481.705723017</v>
      </c>
      <c r="AC55" s="43">
        <f t="shared" si="3"/>
        <v>89023116.706273705</v>
      </c>
      <c r="AD55" s="43">
        <f t="shared" si="3"/>
        <v>62764233.039031401</v>
      </c>
      <c r="AE55" s="43">
        <f t="shared" si="3"/>
        <v>47020935.103448533</v>
      </c>
      <c r="AF55" s="43">
        <f t="shared" si="3"/>
        <v>61782636.723829105</v>
      </c>
      <c r="AG55" s="43">
        <f t="shared" si="3"/>
        <v>81478000.438457072</v>
      </c>
      <c r="AH55" s="43">
        <f t="shared" si="3"/>
        <v>76623268.159999996</v>
      </c>
      <c r="AJ55" s="43">
        <f t="shared" si="2"/>
        <v>3542918212.6897249</v>
      </c>
    </row>
    <row r="56" spans="1:36" x14ac:dyDescent="0.25">
      <c r="A56" s="42">
        <v>52</v>
      </c>
      <c r="B56" s="38" t="s">
        <v>173</v>
      </c>
      <c r="C56" s="43">
        <f t="shared" si="1"/>
        <v>11580536.576527329</v>
      </c>
      <c r="D56" s="43">
        <f t="shared" si="3"/>
        <v>35138934.909383886</v>
      </c>
      <c r="E56" s="43">
        <f t="shared" si="3"/>
        <v>50774712.368567072</v>
      </c>
      <c r="F56" s="43">
        <f t="shared" si="3"/>
        <v>59255746.172897473</v>
      </c>
      <c r="G56" s="43">
        <f t="shared" si="3"/>
        <v>70086606.057397336</v>
      </c>
      <c r="H56" s="43">
        <f t="shared" si="3"/>
        <v>75492218.829794109</v>
      </c>
      <c r="I56" s="43">
        <f t="shared" si="3"/>
        <v>90170541.464460641</v>
      </c>
      <c r="J56" s="43">
        <f t="shared" si="3"/>
        <v>101810766.63947107</v>
      </c>
      <c r="K56" s="43">
        <f t="shared" si="3"/>
        <v>110015766.82300931</v>
      </c>
      <c r="L56" s="43">
        <f t="shared" si="3"/>
        <v>119037097.1456414</v>
      </c>
      <c r="M56" s="43">
        <f t="shared" si="3"/>
        <v>105991970.5520917</v>
      </c>
      <c r="N56" s="43">
        <f t="shared" si="3"/>
        <v>103223000.07529472</v>
      </c>
      <c r="O56" s="43">
        <f t="shared" si="3"/>
        <v>100874117.50799468</v>
      </c>
      <c r="P56" s="43">
        <f t="shared" si="3"/>
        <v>99331417.848660782</v>
      </c>
      <c r="Q56" s="43">
        <f t="shared" si="3"/>
        <v>101502378.44474243</v>
      </c>
      <c r="R56" s="43">
        <f t="shared" si="3"/>
        <v>98734248.221711949</v>
      </c>
      <c r="S56" s="43">
        <f t="shared" si="3"/>
        <v>100467499.208251</v>
      </c>
      <c r="T56" s="43">
        <f t="shared" si="3"/>
        <v>94013788.186154693</v>
      </c>
      <c r="U56" s="43">
        <f t="shared" si="3"/>
        <v>91391645.986689121</v>
      </c>
      <c r="V56" s="43">
        <f t="shared" si="3"/>
        <v>90375158.062343001</v>
      </c>
      <c r="W56" s="43">
        <f t="shared" si="3"/>
        <v>78952471.790974841</v>
      </c>
      <c r="X56" s="43">
        <f t="shared" si="3"/>
        <v>73034762.968613029</v>
      </c>
      <c r="Y56" s="43">
        <f t="shared" si="3"/>
        <v>73162352.294403732</v>
      </c>
      <c r="Z56" s="43">
        <f t="shared" si="3"/>
        <v>71978215.21719484</v>
      </c>
      <c r="AA56" s="43">
        <f t="shared" si="3"/>
        <v>67792613.122238189</v>
      </c>
      <c r="AB56" s="43">
        <f t="shared" si="3"/>
        <v>71272721.395805806</v>
      </c>
      <c r="AC56" s="43">
        <f t="shared" si="3"/>
        <v>67901151.380864337</v>
      </c>
      <c r="AD56" s="43">
        <f t="shared" si="3"/>
        <v>47965686.100901172</v>
      </c>
      <c r="AE56" s="43">
        <f t="shared" si="3"/>
        <v>35549660.322053239</v>
      </c>
      <c r="AF56" s="43">
        <f t="shared" si="3"/>
        <v>48542790.640965186</v>
      </c>
      <c r="AG56" s="43">
        <f t="shared" si="3"/>
        <v>62806141.895364784</v>
      </c>
      <c r="AH56" s="43">
        <f t="shared" si="3"/>
        <v>58047020.799999997</v>
      </c>
      <c r="AJ56" s="43">
        <f t="shared" si="2"/>
        <v>2466273739.0104623</v>
      </c>
    </row>
    <row r="57" spans="1:36" x14ac:dyDescent="0.25">
      <c r="A57" s="42">
        <v>53</v>
      </c>
      <c r="B57" s="38" t="s">
        <v>188</v>
      </c>
      <c r="C57" s="43">
        <f t="shared" si="1"/>
        <v>28794361.921286173</v>
      </c>
      <c r="D57" s="43">
        <f t="shared" si="3"/>
        <v>54650909.465150073</v>
      </c>
      <c r="E57" s="43">
        <f t="shared" si="3"/>
        <v>70163816.031432927</v>
      </c>
      <c r="F57" s="43">
        <f t="shared" si="3"/>
        <v>79806301.474205047</v>
      </c>
      <c r="G57" s="43">
        <f t="shared" si="3"/>
        <v>90172514.505806789</v>
      </c>
      <c r="H57" s="43">
        <f t="shared" si="3"/>
        <v>98947528.45230794</v>
      </c>
      <c r="I57" s="43">
        <f t="shared" si="3"/>
        <v>107838685.07682216</v>
      </c>
      <c r="J57" s="43">
        <f t="shared" si="3"/>
        <v>110170687.02336501</v>
      </c>
      <c r="K57" s="43">
        <f t="shared" si="3"/>
        <v>111804322.49227697</v>
      </c>
      <c r="L57" s="43">
        <f t="shared" si="3"/>
        <v>114105387.26931642</v>
      </c>
      <c r="M57" s="43">
        <f t="shared" si="3"/>
        <v>101599185.25660001</v>
      </c>
      <c r="N57" s="43">
        <f t="shared" si="3"/>
        <v>96633747.436073825</v>
      </c>
      <c r="O57" s="43">
        <f t="shared" si="3"/>
        <v>97608517.237701908</v>
      </c>
      <c r="P57" s="43">
        <f t="shared" si="3"/>
        <v>93477952.186328068</v>
      </c>
      <c r="Q57" s="43">
        <f t="shared" si="3"/>
        <v>93981989.425127387</v>
      </c>
      <c r="R57" s="43">
        <f t="shared" si="3"/>
        <v>87919012.225540727</v>
      </c>
      <c r="S57" s="43">
        <f t="shared" si="3"/>
        <v>87916181.258129373</v>
      </c>
      <c r="T57" s="43">
        <f t="shared" si="3"/>
        <v>81462118.520913571</v>
      </c>
      <c r="U57" s="43">
        <f t="shared" si="3"/>
        <v>79302014.311843514</v>
      </c>
      <c r="V57" s="43">
        <f t="shared" si="3"/>
        <v>77619467.802116916</v>
      </c>
      <c r="W57" s="43">
        <f t="shared" si="3"/>
        <v>71473007.703157902</v>
      </c>
      <c r="X57" s="43">
        <f t="shared" si="3"/>
        <v>69399106.980537668</v>
      </c>
      <c r="Y57" s="43">
        <f t="shared" si="3"/>
        <v>68735861.355053782</v>
      </c>
      <c r="Z57" s="43">
        <f t="shared" si="3"/>
        <v>68734321.199797049</v>
      </c>
      <c r="AA57" s="43">
        <f t="shared" si="3"/>
        <v>67665523.169048831</v>
      </c>
      <c r="AB57" s="43">
        <f t="shared" si="3"/>
        <v>67046100.936437778</v>
      </c>
      <c r="AC57" s="43">
        <f t="shared" si="3"/>
        <v>68984625.83453165</v>
      </c>
      <c r="AD57" s="43">
        <f t="shared" si="3"/>
        <v>49562271.727167383</v>
      </c>
      <c r="AE57" s="43">
        <f t="shared" si="3"/>
        <v>41643969.57264366</v>
      </c>
      <c r="AF57" s="43">
        <f t="shared" si="3"/>
        <v>55097512.572151884</v>
      </c>
      <c r="AG57" s="43">
        <f t="shared" si="3"/>
        <v>68800926.909045383</v>
      </c>
      <c r="AH57" s="43">
        <f t="shared" si="3"/>
        <v>66253194.45000001</v>
      </c>
      <c r="AJ57" s="43">
        <f t="shared" si="2"/>
        <v>2527371121.7819176</v>
      </c>
    </row>
    <row r="58" spans="1:36" x14ac:dyDescent="0.25">
      <c r="A58" s="42">
        <v>54</v>
      </c>
      <c r="B58" s="38" t="s">
        <v>175</v>
      </c>
      <c r="C58" s="43">
        <f t="shared" si="1"/>
        <v>19837189.434630223</v>
      </c>
      <c r="D58" s="43">
        <f t="shared" si="3"/>
        <v>39982449.127930492</v>
      </c>
      <c r="E58" s="43">
        <f t="shared" si="3"/>
        <v>49486850.415487804</v>
      </c>
      <c r="F58" s="43">
        <f t="shared" si="3"/>
        <v>56531531.171441309</v>
      </c>
      <c r="G58" s="43">
        <f t="shared" si="3"/>
        <v>61500719.117149174</v>
      </c>
      <c r="H58" s="43">
        <f t="shared" si="3"/>
        <v>74101129.539517641</v>
      </c>
      <c r="I58" s="43">
        <f t="shared" si="3"/>
        <v>91497763.485189512</v>
      </c>
      <c r="J58" s="43">
        <f t="shared" si="3"/>
        <v>103402470.46607558</v>
      </c>
      <c r="K58" s="43">
        <f t="shared" si="3"/>
        <v>113622292.41491345</v>
      </c>
      <c r="L58" s="43">
        <f t="shared" si="3"/>
        <v>121773614.87093064</v>
      </c>
      <c r="M58" s="43">
        <f t="shared" si="3"/>
        <v>105825008.76840125</v>
      </c>
      <c r="N58" s="43">
        <f t="shared" si="3"/>
        <v>102118204.18417688</v>
      </c>
      <c r="O58" s="43">
        <f t="shared" si="3"/>
        <v>103099918.78917059</v>
      </c>
      <c r="P58" s="43">
        <f t="shared" si="3"/>
        <v>96238607.706250116</v>
      </c>
      <c r="Q58" s="43">
        <f t="shared" si="3"/>
        <v>99382289.080652073</v>
      </c>
      <c r="R58" s="43">
        <f t="shared" si="3"/>
        <v>101668396.02472547</v>
      </c>
      <c r="S58" s="43">
        <f t="shared" si="3"/>
        <v>102390904.47091518</v>
      </c>
      <c r="T58" s="43">
        <f t="shared" si="3"/>
        <v>97574562.816426292</v>
      </c>
      <c r="U58" s="43">
        <f t="shared" si="3"/>
        <v>96181729.297113478</v>
      </c>
      <c r="V58" s="43">
        <f t="shared" si="3"/>
        <v>92401197.306456566</v>
      </c>
      <c r="W58" s="43">
        <f t="shared" si="3"/>
        <v>84506184.717404276</v>
      </c>
      <c r="X58" s="43">
        <f t="shared" si="3"/>
        <v>81715100.988886312</v>
      </c>
      <c r="Y58" s="43">
        <f t="shared" si="3"/>
        <v>80020646.386377215</v>
      </c>
      <c r="Z58" s="43">
        <f t="shared" si="3"/>
        <v>83379205.497008458</v>
      </c>
      <c r="AA58" s="43">
        <f t="shared" si="3"/>
        <v>81489828.120036379</v>
      </c>
      <c r="AB58" s="43">
        <f t="shared" si="3"/>
        <v>79742938.948095769</v>
      </c>
      <c r="AC58" s="43">
        <f t="shared" si="3"/>
        <v>75735826.837173462</v>
      </c>
      <c r="AD58" s="43">
        <f t="shared" si="3"/>
        <v>53068836.741597466</v>
      </c>
      <c r="AE58" s="43">
        <f t="shared" si="3"/>
        <v>39373172.740118049</v>
      </c>
      <c r="AF58" s="43">
        <f t="shared" si="3"/>
        <v>50469112.397768982</v>
      </c>
      <c r="AG58" s="43">
        <f t="shared" ref="D58:AH67" si="4">AG21*$AH$38/AG$38</f>
        <v>64809643.211903363</v>
      </c>
      <c r="AH58" s="43">
        <f t="shared" si="4"/>
        <v>63968642.400000006</v>
      </c>
      <c r="AJ58" s="43">
        <f t="shared" si="2"/>
        <v>2566895967.4739242</v>
      </c>
    </row>
    <row r="59" spans="1:36" x14ac:dyDescent="0.25">
      <c r="A59" s="42">
        <v>55</v>
      </c>
      <c r="B59" s="44" t="s">
        <v>168</v>
      </c>
      <c r="C59" s="43">
        <f t="shared" si="1"/>
        <v>39130639.993118964</v>
      </c>
      <c r="D59" s="43">
        <f t="shared" si="4"/>
        <v>97568473.157440752</v>
      </c>
      <c r="E59" s="43">
        <f t="shared" si="4"/>
        <v>108801533.86911584</v>
      </c>
      <c r="F59" s="43">
        <f t="shared" si="4"/>
        <v>125648123.75610697</v>
      </c>
      <c r="G59" s="43">
        <f t="shared" si="4"/>
        <v>127242338.73364903</v>
      </c>
      <c r="H59" s="43">
        <f t="shared" si="4"/>
        <v>124893268.0834347</v>
      </c>
      <c r="I59" s="43">
        <f t="shared" si="4"/>
        <v>134390686.78696793</v>
      </c>
      <c r="J59" s="43">
        <f t="shared" si="4"/>
        <v>140146429.99980196</v>
      </c>
      <c r="K59" s="43">
        <f t="shared" si="4"/>
        <v>138835076.13113183</v>
      </c>
      <c r="L59" s="43">
        <f t="shared" si="4"/>
        <v>143398164.73014385</v>
      </c>
      <c r="M59" s="43">
        <f t="shared" si="4"/>
        <v>121272646.62149598</v>
      </c>
      <c r="N59" s="43">
        <f t="shared" si="4"/>
        <v>112925623.40617885</v>
      </c>
      <c r="O59" s="43">
        <f t="shared" si="4"/>
        <v>113911953.77381732</v>
      </c>
      <c r="P59" s="43">
        <f t="shared" si="4"/>
        <v>114088655.61221927</v>
      </c>
      <c r="Q59" s="43">
        <f t="shared" si="4"/>
        <v>114007114.14824137</v>
      </c>
      <c r="R59" s="43">
        <f t="shared" si="4"/>
        <v>108748921.97334529</v>
      </c>
      <c r="S59" s="43">
        <f t="shared" si="4"/>
        <v>103500808.60967426</v>
      </c>
      <c r="T59" s="43">
        <f t="shared" si="4"/>
        <v>95086462.866601035</v>
      </c>
      <c r="U59" s="43">
        <f t="shared" si="4"/>
        <v>93113948.642164096</v>
      </c>
      <c r="V59" s="43">
        <f t="shared" si="4"/>
        <v>97279318.334969118</v>
      </c>
      <c r="W59" s="43">
        <f t="shared" si="4"/>
        <v>95777524.527493358</v>
      </c>
      <c r="X59" s="43">
        <f t="shared" si="4"/>
        <v>95373227.549032465</v>
      </c>
      <c r="Y59" s="43">
        <f t="shared" si="4"/>
        <v>98404647.860229135</v>
      </c>
      <c r="Z59" s="43">
        <f t="shared" si="4"/>
        <v>102036621.46449192</v>
      </c>
      <c r="AA59" s="43">
        <f>AA22*$AH$38/AA$38</f>
        <v>100555240.21412396</v>
      </c>
      <c r="AB59" s="43">
        <f t="shared" si="4"/>
        <v>102528664.17720208</v>
      </c>
      <c r="AC59" s="43">
        <f t="shared" si="4"/>
        <v>101813156.81607337</v>
      </c>
      <c r="AD59" s="43">
        <f t="shared" si="4"/>
        <v>71041989.322544754</v>
      </c>
      <c r="AE59" s="43">
        <f t="shared" si="4"/>
        <v>48407038.858634263</v>
      </c>
      <c r="AF59" s="43">
        <f t="shared" si="4"/>
        <v>67162797.923892394</v>
      </c>
      <c r="AG59" s="43">
        <f t="shared" si="4"/>
        <v>89826243.027665749</v>
      </c>
      <c r="AH59" s="43">
        <f t="shared" si="4"/>
        <v>95137726.950000003</v>
      </c>
      <c r="AJ59" s="43">
        <f t="shared" si="2"/>
        <v>3322055067.9210014</v>
      </c>
    </row>
    <row r="60" spans="1:36" x14ac:dyDescent="0.25">
      <c r="A60" s="42">
        <v>56</v>
      </c>
      <c r="B60" s="38" t="s">
        <v>195</v>
      </c>
      <c r="C60" s="43">
        <f t="shared" si="1"/>
        <v>777398.0308360128</v>
      </c>
      <c r="D60" s="43">
        <f t="shared" si="4"/>
        <v>7102642.0965244863</v>
      </c>
      <c r="E60" s="43">
        <f t="shared" si="4"/>
        <v>14433742.702469513</v>
      </c>
      <c r="F60" s="43">
        <f t="shared" si="4"/>
        <v>22275902.271025259</v>
      </c>
      <c r="G60" s="43">
        <f t="shared" si="4"/>
        <v>27955277.428076804</v>
      </c>
      <c r="H60" s="43">
        <f t="shared" si="4"/>
        <v>32015900.786338232</v>
      </c>
      <c r="I60" s="43">
        <f t="shared" si="4"/>
        <v>39456030.967930026</v>
      </c>
      <c r="J60" s="43">
        <f t="shared" si="4"/>
        <v>43181786.893226512</v>
      </c>
      <c r="K60" s="43">
        <f t="shared" si="4"/>
        <v>44135389.835366175</v>
      </c>
      <c r="L60" s="43">
        <f t="shared" si="4"/>
        <v>48183961.379094951</v>
      </c>
      <c r="M60" s="43">
        <f t="shared" si="4"/>
        <v>42489773.8144897</v>
      </c>
      <c r="N60" s="43">
        <f t="shared" si="4"/>
        <v>42684419.156222135</v>
      </c>
      <c r="O60" s="43">
        <f t="shared" si="4"/>
        <v>46961724.16831927</v>
      </c>
      <c r="P60" s="43">
        <f t="shared" si="4"/>
        <v>51071112.27282273</v>
      </c>
      <c r="Q60" s="43">
        <f t="shared" si="4"/>
        <v>56990398.60745801</v>
      </c>
      <c r="R60" s="43">
        <f t="shared" si="4"/>
        <v>58165084.622873411</v>
      </c>
      <c r="S60" s="43">
        <f t="shared" si="4"/>
        <v>63669063.824791379</v>
      </c>
      <c r="T60" s="43">
        <f t="shared" si="4"/>
        <v>64756675.517625242</v>
      </c>
      <c r="U60" s="43">
        <f t="shared" si="4"/>
        <v>69102508.276112884</v>
      </c>
      <c r="V60" s="43">
        <f t="shared" si="4"/>
        <v>78204514.559339032</v>
      </c>
      <c r="W60" s="43">
        <f t="shared" si="4"/>
        <v>72524827.562200204</v>
      </c>
      <c r="X60" s="43">
        <f t="shared" si="4"/>
        <v>71111179.949696094</v>
      </c>
      <c r="Y60" s="43">
        <f t="shared" si="4"/>
        <v>74384859.931822225</v>
      </c>
      <c r="Z60" s="43">
        <f t="shared" si="4"/>
        <v>76792884.623583227</v>
      </c>
      <c r="AA60" s="43">
        <f t="shared" si="4"/>
        <v>76536998.138075501</v>
      </c>
      <c r="AB60" s="43">
        <f t="shared" si="4"/>
        <v>80629906.449400514</v>
      </c>
      <c r="AC60" s="43">
        <f t="shared" si="4"/>
        <v>81663811.512103021</v>
      </c>
      <c r="AD60" s="43">
        <f t="shared" si="4"/>
        <v>60531288.350659281</v>
      </c>
      <c r="AE60" s="43">
        <f t="shared" si="4"/>
        <v>49099555.50909958</v>
      </c>
      <c r="AF60" s="43">
        <f t="shared" si="4"/>
        <v>67174097.874430373</v>
      </c>
      <c r="AG60" s="43">
        <f t="shared" si="4"/>
        <v>90260487.931527182</v>
      </c>
      <c r="AH60" s="43">
        <f t="shared" si="4"/>
        <v>90271752.75</v>
      </c>
      <c r="AJ60" s="43">
        <f t="shared" si="2"/>
        <v>1744594957.793539</v>
      </c>
    </row>
    <row r="61" spans="1:36" x14ac:dyDescent="0.25">
      <c r="A61" s="42">
        <v>57</v>
      </c>
      <c r="B61" s="38" t="s">
        <v>177</v>
      </c>
      <c r="C61" s="43">
        <f t="shared" si="1"/>
        <v>35471513.465819933</v>
      </c>
      <c r="D61" s="43">
        <f t="shared" si="4"/>
        <v>70679258.859146908</v>
      </c>
      <c r="E61" s="43">
        <f t="shared" si="4"/>
        <v>84987502.613932922</v>
      </c>
      <c r="F61" s="43">
        <f t="shared" si="4"/>
        <v>111623372.5084101</v>
      </c>
      <c r="G61" s="43">
        <f t="shared" si="4"/>
        <v>130947746.97970219</v>
      </c>
      <c r="H61" s="43">
        <f t="shared" si="4"/>
        <v>149607822.63611293</v>
      </c>
      <c r="I61" s="43">
        <f t="shared" si="4"/>
        <v>197158258.81714284</v>
      </c>
      <c r="J61" s="43">
        <f t="shared" si="4"/>
        <v>224977806.68110323</v>
      </c>
      <c r="K61" s="43">
        <f t="shared" si="4"/>
        <v>228869025.90873501</v>
      </c>
      <c r="L61" s="43">
        <f t="shared" si="4"/>
        <v>242991570.68683156</v>
      </c>
      <c r="M61" s="43">
        <f t="shared" si="4"/>
        <v>211356862.43618038</v>
      </c>
      <c r="N61" s="43">
        <f t="shared" si="4"/>
        <v>198445558.71563539</v>
      </c>
      <c r="O61" s="43">
        <f t="shared" si="4"/>
        <v>199839339.18026456</v>
      </c>
      <c r="P61" s="43">
        <f t="shared" si="4"/>
        <v>203323059.3328324</v>
      </c>
      <c r="Q61" s="43">
        <f t="shared" si="4"/>
        <v>203363744.73813379</v>
      </c>
      <c r="R61" s="43">
        <f t="shared" si="4"/>
        <v>190234542.43322769</v>
      </c>
      <c r="S61" s="43">
        <f t="shared" si="4"/>
        <v>185328571.36121652</v>
      </c>
      <c r="T61" s="43">
        <f t="shared" si="4"/>
        <v>175744098.52709642</v>
      </c>
      <c r="U61" s="43">
        <f t="shared" si="4"/>
        <v>170916457.92353204</v>
      </c>
      <c r="V61" s="43">
        <f t="shared" si="4"/>
        <v>169287499.2649512</v>
      </c>
      <c r="W61" s="43">
        <f t="shared" si="4"/>
        <v>152539196.02836159</v>
      </c>
      <c r="X61" s="43">
        <f t="shared" si="4"/>
        <v>143246079.10608232</v>
      </c>
      <c r="Y61" s="43">
        <f t="shared" si="4"/>
        <v>148325766.27126777</v>
      </c>
      <c r="Z61" s="43">
        <f t="shared" si="4"/>
        <v>142484222.76602486</v>
      </c>
      <c r="AA61" s="43">
        <f t="shared" si="4"/>
        <v>136662325.57846305</v>
      </c>
      <c r="AB61" s="43">
        <f t="shared" si="4"/>
        <v>136646314.8496325</v>
      </c>
      <c r="AC61" s="43">
        <f t="shared" si="4"/>
        <v>132781416.70160589</v>
      </c>
      <c r="AD61" s="43">
        <f t="shared" si="4"/>
        <v>94496275.226865843</v>
      </c>
      <c r="AE61" s="43">
        <f t="shared" si="4"/>
        <v>72679497.392998829</v>
      </c>
      <c r="AF61" s="43">
        <f t="shared" si="4"/>
        <v>93339923.528386056</v>
      </c>
      <c r="AG61" s="43">
        <f t="shared" si="4"/>
        <v>127468758.49845152</v>
      </c>
      <c r="AH61" s="43">
        <f t="shared" si="4"/>
        <v>121417688.02</v>
      </c>
      <c r="AJ61" s="43">
        <f t="shared" si="2"/>
        <v>4887241077.0381479</v>
      </c>
    </row>
    <row r="62" spans="1:36" x14ac:dyDescent="0.25">
      <c r="A62" s="42">
        <v>58</v>
      </c>
      <c r="B62" s="38" t="s">
        <v>192</v>
      </c>
      <c r="C62" s="43">
        <f t="shared" si="1"/>
        <v>44200268.456270084</v>
      </c>
      <c r="D62" s="43">
        <f t="shared" si="4"/>
        <v>75662246.683854654</v>
      </c>
      <c r="E62" s="43">
        <f t="shared" si="4"/>
        <v>75663855.39768292</v>
      </c>
      <c r="F62" s="43">
        <f t="shared" si="4"/>
        <v>88861933.813818708</v>
      </c>
      <c r="G62" s="43">
        <f t="shared" si="4"/>
        <v>102128173.95448714</v>
      </c>
      <c r="H62" s="43">
        <f t="shared" si="4"/>
        <v>117893506.61562675</v>
      </c>
      <c r="I62" s="43">
        <f t="shared" si="4"/>
        <v>136621009.78154519</v>
      </c>
      <c r="J62" s="43">
        <f t="shared" si="4"/>
        <v>143259413.17284089</v>
      </c>
      <c r="K62" s="43">
        <f t="shared" si="4"/>
        <v>144946485.65304926</v>
      </c>
      <c r="L62" s="43">
        <f t="shared" si="4"/>
        <v>149034659.92510712</v>
      </c>
      <c r="M62" s="43">
        <f t="shared" si="4"/>
        <v>129492038.63404296</v>
      </c>
      <c r="N62" s="43">
        <f t="shared" si="4"/>
        <v>124400642.24441181</v>
      </c>
      <c r="O62" s="43">
        <f t="shared" si="4"/>
        <v>123157910.85017829</v>
      </c>
      <c r="P62" s="43">
        <f t="shared" si="4"/>
        <v>122076510.1797768</v>
      </c>
      <c r="Q62" s="43">
        <f t="shared" si="4"/>
        <v>121460572.83809601</v>
      </c>
      <c r="R62" s="43">
        <f t="shared" si="4"/>
        <v>115327840.98360284</v>
      </c>
      <c r="S62" s="43">
        <f t="shared" si="4"/>
        <v>118328362.99007791</v>
      </c>
      <c r="T62" s="43">
        <f t="shared" si="4"/>
        <v>109439020.64604425</v>
      </c>
      <c r="U62" s="43">
        <f t="shared" si="4"/>
        <v>107962329.30268167</v>
      </c>
      <c r="V62" s="43">
        <f t="shared" si="4"/>
        <v>107798004.50570515</v>
      </c>
      <c r="W62" s="43">
        <f t="shared" si="4"/>
        <v>96805607.856197268</v>
      </c>
      <c r="X62" s="43">
        <f t="shared" si="4"/>
        <v>94608300.65128535</v>
      </c>
      <c r="Y62" s="43">
        <f t="shared" si="4"/>
        <v>96950619.301989391</v>
      </c>
      <c r="Z62" s="43">
        <f t="shared" si="4"/>
        <v>96448114.928399086</v>
      </c>
      <c r="AA62" s="43">
        <f t="shared" si="4"/>
        <v>94710668.153458908</v>
      </c>
      <c r="AB62" s="43">
        <f t="shared" si="4"/>
        <v>95932660.055306494</v>
      </c>
      <c r="AC62" s="43">
        <f t="shared" si="4"/>
        <v>93554011.054673374</v>
      </c>
      <c r="AD62" s="43">
        <f t="shared" si="4"/>
        <v>67459845.776429206</v>
      </c>
      <c r="AE62" s="43">
        <f t="shared" si="4"/>
        <v>50937495.13959714</v>
      </c>
      <c r="AF62" s="43">
        <f t="shared" si="4"/>
        <v>68649831.630775303</v>
      </c>
      <c r="AG62" s="43">
        <f t="shared" si="4"/>
        <v>88652756.451039538</v>
      </c>
      <c r="AH62" s="43">
        <f t="shared" si="4"/>
        <v>85434267.049999997</v>
      </c>
      <c r="AJ62" s="43">
        <f t="shared" si="2"/>
        <v>3287858964.6780515</v>
      </c>
    </row>
    <row r="63" spans="1:36" x14ac:dyDescent="0.25">
      <c r="A63" s="42">
        <v>59</v>
      </c>
      <c r="B63" s="38" t="s">
        <v>169</v>
      </c>
      <c r="C63" s="43">
        <f t="shared" si="1"/>
        <v>25361.855048231508</v>
      </c>
      <c r="D63" s="43">
        <f t="shared" si="4"/>
        <v>18161440.797282781</v>
      </c>
      <c r="E63" s="43">
        <f t="shared" si="4"/>
        <v>44288605.949420728</v>
      </c>
      <c r="F63" s="43">
        <f t="shared" si="4"/>
        <v>68974766.138098076</v>
      </c>
      <c r="G63" s="43">
        <f t="shared" si="4"/>
        <v>89420502.438258767</v>
      </c>
      <c r="H63" s="43">
        <f t="shared" si="4"/>
        <v>99050177.829038814</v>
      </c>
      <c r="I63" s="43">
        <f t="shared" si="4"/>
        <v>112270541.84822157</v>
      </c>
      <c r="J63" s="43">
        <f t="shared" si="4"/>
        <v>123687749.49171589</v>
      </c>
      <c r="K63" s="43">
        <f t="shared" si="4"/>
        <v>124691439.01249002</v>
      </c>
      <c r="L63" s="43">
        <f t="shared" si="4"/>
        <v>130775965.86139171</v>
      </c>
      <c r="M63" s="43">
        <f t="shared" si="4"/>
        <v>116897505.20150955</v>
      </c>
      <c r="N63" s="43">
        <f t="shared" si="4"/>
        <v>112799257.38990134</v>
      </c>
      <c r="O63" s="43">
        <f t="shared" si="4"/>
        <v>116618576.91162941</v>
      </c>
      <c r="P63" s="43">
        <f t="shared" si="4"/>
        <v>114712539.7551246</v>
      </c>
      <c r="Q63" s="43">
        <f t="shared" si="4"/>
        <v>113538043.19703045</v>
      </c>
      <c r="R63" s="43">
        <f t="shared" si="4"/>
        <v>109245118.33246557</v>
      </c>
      <c r="S63" s="43">
        <f t="shared" si="4"/>
        <v>109714915.54646501</v>
      </c>
      <c r="T63" s="43">
        <f t="shared" si="4"/>
        <v>100592645.82050437</v>
      </c>
      <c r="U63" s="43">
        <f t="shared" si="4"/>
        <v>97211470.996313483</v>
      </c>
      <c r="V63" s="43">
        <f t="shared" si="4"/>
        <v>96306603.032701969</v>
      </c>
      <c r="W63" s="43">
        <f t="shared" si="4"/>
        <v>86204977.847107396</v>
      </c>
      <c r="X63" s="43">
        <f t="shared" si="4"/>
        <v>83483233.286472127</v>
      </c>
      <c r="Y63" s="43">
        <f t="shared" si="4"/>
        <v>82390362.477946773</v>
      </c>
      <c r="Z63" s="43">
        <f t="shared" si="4"/>
        <v>81264831.574599639</v>
      </c>
      <c r="AA63" s="43">
        <f t="shared" si="4"/>
        <v>77125660.367285758</v>
      </c>
      <c r="AB63" s="43">
        <f t="shared" si="4"/>
        <v>78330134.386680469</v>
      </c>
      <c r="AC63" s="43">
        <f t="shared" si="4"/>
        <v>76625588.898525581</v>
      </c>
      <c r="AD63" s="43">
        <f t="shared" si="4"/>
        <v>53079230.277691379</v>
      </c>
      <c r="AE63" s="43">
        <f t="shared" si="4"/>
        <v>40454692.725812264</v>
      </c>
      <c r="AF63" s="43">
        <f t="shared" si="4"/>
        <v>50785630.80417721</v>
      </c>
      <c r="AG63" s="43">
        <f t="shared" si="4"/>
        <v>64580393.042292722</v>
      </c>
      <c r="AH63" s="43">
        <f t="shared" si="4"/>
        <v>61438680.969999999</v>
      </c>
      <c r="AJ63" s="43">
        <f t="shared" si="2"/>
        <v>2734746644.0632043</v>
      </c>
    </row>
    <row r="64" spans="1:36" x14ac:dyDescent="0.25">
      <c r="A64" s="42">
        <v>60</v>
      </c>
      <c r="B64" s="38" t="s">
        <v>196</v>
      </c>
      <c r="C64" s="43">
        <f t="shared" si="1"/>
        <v>13868941.492218647</v>
      </c>
      <c r="D64" s="43">
        <f t="shared" si="4"/>
        <v>39071151.342590831</v>
      </c>
      <c r="E64" s="43">
        <f t="shared" si="4"/>
        <v>57581498.368567072</v>
      </c>
      <c r="F64" s="43">
        <f t="shared" si="4"/>
        <v>74833411.453521535</v>
      </c>
      <c r="G64" s="43">
        <f t="shared" si="4"/>
        <v>86329984.14775832</v>
      </c>
      <c r="H64" s="43">
        <f t="shared" si="4"/>
        <v>97580690.768151462</v>
      </c>
      <c r="I64" s="43">
        <f t="shared" si="4"/>
        <v>116558428.23102041</v>
      </c>
      <c r="J64" s="43">
        <f t="shared" si="4"/>
        <v>127805619.35773961</v>
      </c>
      <c r="K64" s="43">
        <f t="shared" si="4"/>
        <v>134335660.91973367</v>
      </c>
      <c r="L64" s="43">
        <f t="shared" si="4"/>
        <v>144658769.52881551</v>
      </c>
      <c r="M64" s="43">
        <f t="shared" si="4"/>
        <v>130756335.13886482</v>
      </c>
      <c r="N64" s="43">
        <f t="shared" si="4"/>
        <v>128741494.32302065</v>
      </c>
      <c r="O64" s="43">
        <f t="shared" si="4"/>
        <v>130741133.6737901</v>
      </c>
      <c r="P64" s="43">
        <f t="shared" si="4"/>
        <v>127629359.2582545</v>
      </c>
      <c r="Q64" s="43">
        <f t="shared" si="4"/>
        <v>127758480.28647189</v>
      </c>
      <c r="R64" s="43">
        <f t="shared" si="4"/>
        <v>128087854.85134573</v>
      </c>
      <c r="S64" s="43">
        <f t="shared" si="4"/>
        <v>129500383.03448221</v>
      </c>
      <c r="T64" s="43">
        <f t="shared" si="4"/>
        <v>117379829.02598497</v>
      </c>
      <c r="U64" s="43">
        <f t="shared" si="4"/>
        <v>116537235.50626491</v>
      </c>
      <c r="V64" s="43">
        <f t="shared" si="4"/>
        <v>115643566.99713087</v>
      </c>
      <c r="W64" s="43">
        <f t="shared" si="4"/>
        <v>106824630.86165321</v>
      </c>
      <c r="X64" s="43">
        <f t="shared" si="4"/>
        <v>103689448.6917977</v>
      </c>
      <c r="Y64" s="43">
        <f t="shared" si="4"/>
        <v>102986040.95789692</v>
      </c>
      <c r="Z64" s="43">
        <f t="shared" si="4"/>
        <v>105376557.27015749</v>
      </c>
      <c r="AA64" s="43">
        <f t="shared" si="4"/>
        <v>103326127.04835188</v>
      </c>
      <c r="AB64" s="43">
        <f t="shared" si="4"/>
        <v>102532987.10031687</v>
      </c>
      <c r="AC64" s="43">
        <f t="shared" si="4"/>
        <v>100429601.76127577</v>
      </c>
      <c r="AD64" s="43">
        <f t="shared" si="4"/>
        <v>73977971.89861621</v>
      </c>
      <c r="AE64" s="43">
        <f t="shared" si="4"/>
        <v>57551352.640957683</v>
      </c>
      <c r="AF64" s="43">
        <f t="shared" si="4"/>
        <v>74087071.758196205</v>
      </c>
      <c r="AG64" s="43">
        <f t="shared" si="4"/>
        <v>94007909.350334376</v>
      </c>
      <c r="AH64" s="43">
        <f t="shared" si="4"/>
        <v>87818238.920000002</v>
      </c>
      <c r="AJ64" s="43">
        <f t="shared" si="2"/>
        <v>3258007765.965282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1108854.1219589256</v>
      </c>
      <c r="E65" s="43">
        <f t="shared" si="4"/>
        <v>4202544.4896036582</v>
      </c>
      <c r="F65" s="43">
        <f t="shared" si="4"/>
        <v>5136346.1820505196</v>
      </c>
      <c r="G65" s="43">
        <f t="shared" si="4"/>
        <v>6749383.7804561285</v>
      </c>
      <c r="H65" s="43">
        <f t="shared" si="4"/>
        <v>15189518.848638233</v>
      </c>
      <c r="I65" s="43">
        <f t="shared" si="4"/>
        <v>18870106.109795921</v>
      </c>
      <c r="J65" s="43">
        <f t="shared" si="4"/>
        <v>22050561.283305496</v>
      </c>
      <c r="K65" s="43">
        <f t="shared" si="4"/>
        <v>21349975.667217042</v>
      </c>
      <c r="L65" s="43">
        <f t="shared" si="4"/>
        <v>21231403.489344373</v>
      </c>
      <c r="M65" s="43">
        <f t="shared" si="4"/>
        <v>18100286.020966582</v>
      </c>
      <c r="N65" s="43">
        <f t="shared" si="4"/>
        <v>16449387.103213288</v>
      </c>
      <c r="O65" s="43">
        <f t="shared" si="4"/>
        <v>16959868.902452525</v>
      </c>
      <c r="P65" s="43">
        <f t="shared" si="4"/>
        <v>16618773.465975868</v>
      </c>
      <c r="Q65" s="43">
        <f t="shared" si="4"/>
        <v>17043243.246013422</v>
      </c>
      <c r="R65" s="43">
        <f t="shared" si="4"/>
        <v>16147345.988183876</v>
      </c>
      <c r="S65" s="43">
        <f t="shared" si="4"/>
        <v>16275205.525420235</v>
      </c>
      <c r="T65" s="43">
        <f t="shared" si="4"/>
        <v>14432568.154325467</v>
      </c>
      <c r="U65" s="43">
        <f t="shared" si="4"/>
        <v>13652939.68146633</v>
      </c>
      <c r="V65" s="43">
        <f t="shared" si="4"/>
        <v>12871975.612379879</v>
      </c>
      <c r="W65" s="43">
        <f t="shared" si="4"/>
        <v>10508151.628603313</v>
      </c>
      <c r="X65" s="43">
        <f t="shared" si="4"/>
        <v>9551525.2474936713</v>
      </c>
      <c r="Y65" s="43">
        <f t="shared" si="4"/>
        <v>9746479.1910939291</v>
      </c>
      <c r="Z65" s="43">
        <f t="shared" si="4"/>
        <v>10555955.50396556</v>
      </c>
      <c r="AA65" s="43">
        <f t="shared" si="4"/>
        <v>10385414.142752614</v>
      </c>
      <c r="AB65" s="43">
        <f t="shared" si="4"/>
        <v>10983679.01928594</v>
      </c>
      <c r="AC65" s="43">
        <f t="shared" si="4"/>
        <v>11867434.140348829</v>
      </c>
      <c r="AD65" s="43">
        <f t="shared" si="4"/>
        <v>8607522.7967359778</v>
      </c>
      <c r="AE65" s="43">
        <f t="shared" si="4"/>
        <v>5699008.4923585216</v>
      </c>
      <c r="AF65" s="43">
        <f t="shared" si="4"/>
        <v>7891324.0849050619</v>
      </c>
      <c r="AG65" s="43">
        <f t="shared" si="4"/>
        <v>9990197.8384241182</v>
      </c>
      <c r="AH65" s="43">
        <f t="shared" si="4"/>
        <v>9368870</v>
      </c>
      <c r="AJ65" s="43">
        <f t="shared" si="2"/>
        <v>389595849.75873542</v>
      </c>
    </row>
    <row r="66" spans="1:36" x14ac:dyDescent="0.25">
      <c r="A66" s="42">
        <v>62</v>
      </c>
      <c r="B66" s="44" t="s">
        <v>178</v>
      </c>
      <c r="C66" s="43">
        <f t="shared" si="1"/>
        <v>1762322.8576205785</v>
      </c>
      <c r="D66" s="43">
        <f t="shared" si="4"/>
        <v>13735829.487203792</v>
      </c>
      <c r="E66" s="43">
        <f t="shared" si="4"/>
        <v>21262905.291463416</v>
      </c>
      <c r="F66" s="43">
        <f t="shared" si="4"/>
        <v>29867281.973789003</v>
      </c>
      <c r="G66" s="43">
        <f t="shared" si="4"/>
        <v>36492362.874691278</v>
      </c>
      <c r="H66" s="43">
        <f t="shared" si="4"/>
        <v>45329969.708061762</v>
      </c>
      <c r="I66" s="43">
        <f t="shared" si="4"/>
        <v>55609505.733935855</v>
      </c>
      <c r="J66" s="43">
        <f t="shared" si="4"/>
        <v>59503047.637884617</v>
      </c>
      <c r="K66" s="43">
        <f t="shared" si="4"/>
        <v>63943727.156165108</v>
      </c>
      <c r="L66" s="43">
        <f t="shared" si="4"/>
        <v>64506721.04182303</v>
      </c>
      <c r="M66" s="43">
        <f t="shared" si="4"/>
        <v>54353642.834979638</v>
      </c>
      <c r="N66" s="43">
        <f t="shared" si="4"/>
        <v>50955330.779642805</v>
      </c>
      <c r="O66" s="43">
        <f t="shared" si="4"/>
        <v>51746609.483993724</v>
      </c>
      <c r="P66" s="43">
        <f t="shared" si="4"/>
        <v>49950115.968723893</v>
      </c>
      <c r="Q66" s="43">
        <f t="shared" si="4"/>
        <v>49190328.769030713</v>
      </c>
      <c r="R66" s="43">
        <f t="shared" si="4"/>
        <v>45417405.122883223</v>
      </c>
      <c r="S66" s="43">
        <f t="shared" si="4"/>
        <v>44780404.724789657</v>
      </c>
      <c r="T66" s="43">
        <f t="shared" si="4"/>
        <v>40885429.589018576</v>
      </c>
      <c r="U66" s="43">
        <f t="shared" si="4"/>
        <v>39985337.081092738</v>
      </c>
      <c r="V66" s="43">
        <f t="shared" si="4"/>
        <v>38164317.838221312</v>
      </c>
      <c r="W66" s="43">
        <f t="shared" si="4"/>
        <v>33561763.074118905</v>
      </c>
      <c r="X66" s="43">
        <f t="shared" si="4"/>
        <v>34307411.880715579</v>
      </c>
      <c r="Y66" s="43">
        <f t="shared" si="4"/>
        <v>37410189.230592526</v>
      </c>
      <c r="Z66" s="43">
        <f t="shared" si="4"/>
        <v>35938488.626131862</v>
      </c>
      <c r="AA66" s="43">
        <f t="shared" si="4"/>
        <v>34374311.537364863</v>
      </c>
      <c r="AB66" s="43">
        <f t="shared" si="4"/>
        <v>33564757.315450266</v>
      </c>
      <c r="AC66" s="43">
        <f t="shared" si="4"/>
        <v>34248566.744282909</v>
      </c>
      <c r="AD66" s="43">
        <f t="shared" si="4"/>
        <v>25199430.385923814</v>
      </c>
      <c r="AE66" s="43">
        <f t="shared" si="4"/>
        <v>18957211.035804201</v>
      </c>
      <c r="AF66" s="43">
        <f t="shared" si="4"/>
        <v>22967925.364667721</v>
      </c>
      <c r="AG66" s="43">
        <f t="shared" si="4"/>
        <v>29650216.313155502</v>
      </c>
      <c r="AH66" s="43">
        <f t="shared" si="4"/>
        <v>29442783.23</v>
      </c>
      <c r="AJ66" s="43">
        <f t="shared" si="2"/>
        <v>1227065650.6932228</v>
      </c>
    </row>
    <row r="67" spans="1:36" x14ac:dyDescent="0.25">
      <c r="A67" s="42">
        <v>63</v>
      </c>
      <c r="B67" s="38" t="s">
        <v>189</v>
      </c>
      <c r="C67" s="43">
        <f t="shared" si="1"/>
        <v>2302231.5487138261</v>
      </c>
      <c r="D67" s="43">
        <f t="shared" si="4"/>
        <v>9289668.5610742476</v>
      </c>
      <c r="E67" s="43">
        <f t="shared" si="4"/>
        <v>17220615.888628051</v>
      </c>
      <c r="F67" s="43">
        <f t="shared" si="4"/>
        <v>30723186.239286773</v>
      </c>
      <c r="G67" s="43">
        <f t="shared" si="4"/>
        <v>34090578.493109301</v>
      </c>
      <c r="H67" s="43">
        <f t="shared" si="4"/>
        <v>38647721.130488232</v>
      </c>
      <c r="I67" s="43">
        <f t="shared" ref="D67:AH73" si="5">I30*$AH$38/I$38</f>
        <v>41872255.72425656</v>
      </c>
      <c r="J67" s="43">
        <f t="shared" si="5"/>
        <v>44258138.216794915</v>
      </c>
      <c r="K67" s="43">
        <f t="shared" si="5"/>
        <v>45368814.825219706</v>
      </c>
      <c r="L67" s="43">
        <f t="shared" si="5"/>
        <v>47470131.78863544</v>
      </c>
      <c r="M67" s="43">
        <f t="shared" si="5"/>
        <v>39317481.181452006</v>
      </c>
      <c r="N67" s="43">
        <f t="shared" si="5"/>
        <v>36017464.808778606</v>
      </c>
      <c r="O67" s="43">
        <f t="shared" si="5"/>
        <v>36760156.648018792</v>
      </c>
      <c r="P67" s="43">
        <f t="shared" si="5"/>
        <v>36661293.298594661</v>
      </c>
      <c r="Q67" s="43">
        <f t="shared" si="5"/>
        <v>36478948.534238212</v>
      </c>
      <c r="R67" s="43">
        <f t="shared" si="5"/>
        <v>35914026.834764481</v>
      </c>
      <c r="S67" s="43">
        <f t="shared" si="5"/>
        <v>35115630.694008388</v>
      </c>
      <c r="T67" s="43">
        <f t="shared" si="5"/>
        <v>32396120.556114618</v>
      </c>
      <c r="U67" s="43">
        <f t="shared" si="5"/>
        <v>31252486.555728827</v>
      </c>
      <c r="V67" s="43">
        <f t="shared" si="5"/>
        <v>32530387.582840826</v>
      </c>
      <c r="W67" s="43">
        <f t="shared" si="5"/>
        <v>29005471.609276801</v>
      </c>
      <c r="X67" s="43">
        <f t="shared" si="5"/>
        <v>28301919.309325401</v>
      </c>
      <c r="Y67" s="43">
        <f t="shared" si="5"/>
        <v>29858043.62621158</v>
      </c>
      <c r="Z67" s="43">
        <f t="shared" si="5"/>
        <v>29987102.484160401</v>
      </c>
      <c r="AA67" s="43">
        <f t="shared" si="5"/>
        <v>28824733.580270804</v>
      </c>
      <c r="AB67" s="43">
        <f t="shared" si="5"/>
        <v>25454742.410199471</v>
      </c>
      <c r="AC67" s="43">
        <f t="shared" si="5"/>
        <v>23930250.08676669</v>
      </c>
      <c r="AD67" s="43">
        <f t="shared" si="5"/>
        <v>16564420.697126519</v>
      </c>
      <c r="AE67" s="43">
        <f t="shared" si="5"/>
        <v>13046193.477928463</v>
      </c>
      <c r="AF67" s="43">
        <f t="shared" si="5"/>
        <v>16756850.733006326</v>
      </c>
      <c r="AG67" s="43">
        <f t="shared" si="5"/>
        <v>21151469.676285695</v>
      </c>
      <c r="AH67" s="43">
        <f t="shared" si="5"/>
        <v>19809877.190000001</v>
      </c>
      <c r="AJ67" s="43">
        <f t="shared" si="2"/>
        <v>946378413.99130476</v>
      </c>
    </row>
    <row r="68" spans="1:36" x14ac:dyDescent="0.25">
      <c r="A68" s="42">
        <v>64</v>
      </c>
      <c r="B68" s="38" t="s">
        <v>172</v>
      </c>
      <c r="C68" s="43">
        <f t="shared" si="1"/>
        <v>19851726.271061093</v>
      </c>
      <c r="D68" s="43">
        <f t="shared" si="5"/>
        <v>48614238.102369666</v>
      </c>
      <c r="E68" s="43">
        <f t="shared" si="5"/>
        <v>52886679.509054877</v>
      </c>
      <c r="F68" s="43">
        <f t="shared" si="5"/>
        <v>71022311.023774147</v>
      </c>
      <c r="G68" s="43">
        <f t="shared" si="5"/>
        <v>86483305.068487436</v>
      </c>
      <c r="H68" s="43">
        <f t="shared" si="5"/>
        <v>96657017.160079405</v>
      </c>
      <c r="I68" s="43">
        <f t="shared" si="5"/>
        <v>106562081.61670554</v>
      </c>
      <c r="J68" s="43">
        <f t="shared" si="5"/>
        <v>106098638.616198</v>
      </c>
      <c r="K68" s="43">
        <f t="shared" si="5"/>
        <v>104224107.36362183</v>
      </c>
      <c r="L68" s="43">
        <f t="shared" si="5"/>
        <v>104189278.15529701</v>
      </c>
      <c r="M68" s="43">
        <f t="shared" si="5"/>
        <v>95590892.442990184</v>
      </c>
      <c r="N68" s="43">
        <f t="shared" si="5"/>
        <v>92440350.415554255</v>
      </c>
      <c r="O68" s="43">
        <f t="shared" si="5"/>
        <v>94223237.133742154</v>
      </c>
      <c r="P68" s="43">
        <f t="shared" si="5"/>
        <v>93647625.275181666</v>
      </c>
      <c r="Q68" s="43">
        <f t="shared" si="5"/>
        <v>92703296.153653666</v>
      </c>
      <c r="R68" s="43">
        <f t="shared" si="5"/>
        <v>88719049.22988908</v>
      </c>
      <c r="S68" s="43">
        <f t="shared" si="5"/>
        <v>87788288.5214338</v>
      </c>
      <c r="T68" s="43">
        <f t="shared" si="5"/>
        <v>81357506.534632981</v>
      </c>
      <c r="U68" s="43">
        <f t="shared" si="5"/>
        <v>78235605.128065914</v>
      </c>
      <c r="V68" s="43">
        <f t="shared" si="5"/>
        <v>76116491.044426098</v>
      </c>
      <c r="W68" s="43">
        <f t="shared" si="5"/>
        <v>68755200.094953805</v>
      </c>
      <c r="X68" s="43">
        <f t="shared" si="5"/>
        <v>68137715.298838139</v>
      </c>
      <c r="Y68" s="43">
        <f t="shared" si="5"/>
        <v>66904094.670242764</v>
      </c>
      <c r="Z68" s="43">
        <f t="shared" si="5"/>
        <v>68027000.2632709</v>
      </c>
      <c r="AA68" s="43">
        <f t="shared" si="5"/>
        <v>66183497.421885036</v>
      </c>
      <c r="AB68" s="43">
        <f t="shared" si="5"/>
        <v>65430244.194331452</v>
      </c>
      <c r="AC68" s="43">
        <f t="shared" si="5"/>
        <v>63608424.085476659</v>
      </c>
      <c r="AD68" s="43">
        <f t="shared" si="5"/>
        <v>44036912.574186474</v>
      </c>
      <c r="AE68" s="43">
        <f t="shared" si="5"/>
        <v>33525999.846696723</v>
      </c>
      <c r="AF68" s="43">
        <f t="shared" si="5"/>
        <v>43531679.099572785</v>
      </c>
      <c r="AG68" s="43">
        <f t="shared" si="5"/>
        <v>58390238.026291527</v>
      </c>
      <c r="AH68" s="43">
        <f t="shared" si="5"/>
        <v>59662331.369999997</v>
      </c>
      <c r="AJ68" s="43">
        <f t="shared" si="2"/>
        <v>2383605061.7119646</v>
      </c>
    </row>
    <row r="69" spans="1:36" x14ac:dyDescent="0.25">
      <c r="A69" s="42">
        <v>65</v>
      </c>
      <c r="B69" s="38" t="s">
        <v>206</v>
      </c>
      <c r="C69" s="43">
        <f t="shared" si="1"/>
        <v>3803851.6885209</v>
      </c>
      <c r="D69" s="43">
        <f t="shared" si="5"/>
        <v>28217300.16884676</v>
      </c>
      <c r="E69" s="43">
        <f t="shared" si="5"/>
        <v>49339029.825792678</v>
      </c>
      <c r="F69" s="43">
        <f t="shared" si="5"/>
        <v>66714812.870787516</v>
      </c>
      <c r="G69" s="43">
        <f t="shared" si="5"/>
        <v>93026507.334670305</v>
      </c>
      <c r="H69" s="43">
        <f t="shared" si="5"/>
        <v>110158782.59289706</v>
      </c>
      <c r="I69" s="43">
        <f t="shared" si="5"/>
        <v>131398803.22463557</v>
      </c>
      <c r="J69" s="43">
        <f t="shared" si="5"/>
        <v>140201765.10836387</v>
      </c>
      <c r="K69" s="43">
        <f t="shared" si="5"/>
        <v>144760908.75720373</v>
      </c>
      <c r="L69" s="43">
        <f t="shared" si="5"/>
        <v>151739188.34398627</v>
      </c>
      <c r="M69" s="43">
        <f t="shared" si="5"/>
        <v>132883840.36018792</v>
      </c>
      <c r="N69" s="43">
        <f t="shared" si="5"/>
        <v>128794936.77716433</v>
      </c>
      <c r="O69" s="43">
        <f t="shared" si="5"/>
        <v>132825427.17953661</v>
      </c>
      <c r="P69" s="43">
        <f t="shared" si="5"/>
        <v>132049228.71794984</v>
      </c>
      <c r="Q69" s="43">
        <f t="shared" si="5"/>
        <v>132803220.17163411</v>
      </c>
      <c r="R69" s="43">
        <f t="shared" si="5"/>
        <v>132345146.82226688</v>
      </c>
      <c r="S69" s="43">
        <f t="shared" si="5"/>
        <v>141951242.11807081</v>
      </c>
      <c r="T69" s="43">
        <f t="shared" si="5"/>
        <v>136959108.25829518</v>
      </c>
      <c r="U69" s="43">
        <f t="shared" si="5"/>
        <v>153397588.05743104</v>
      </c>
      <c r="V69" s="43">
        <f t="shared" si="5"/>
        <v>154387629.27009919</v>
      </c>
      <c r="W69" s="43">
        <f t="shared" si="5"/>
        <v>136747839.84283644</v>
      </c>
      <c r="X69" s="43">
        <f t="shared" si="5"/>
        <v>135766552.59510556</v>
      </c>
      <c r="Y69" s="43">
        <f t="shared" si="5"/>
        <v>141587493.99202874</v>
      </c>
      <c r="Z69" s="43">
        <f t="shared" si="5"/>
        <v>142817409.70906499</v>
      </c>
      <c r="AA69" s="43">
        <f t="shared" si="5"/>
        <v>144286799.75512645</v>
      </c>
      <c r="AB69" s="43">
        <f t="shared" si="5"/>
        <v>133637740.93775079</v>
      </c>
      <c r="AC69" s="43">
        <f t="shared" si="5"/>
        <v>133560049.33402114</v>
      </c>
      <c r="AD69" s="43">
        <f t="shared" si="5"/>
        <v>98237193.532827362</v>
      </c>
      <c r="AE69" s="43">
        <f t="shared" si="5"/>
        <v>78429560.489396125</v>
      </c>
      <c r="AF69" s="43">
        <f t="shared" si="5"/>
        <v>107405099.00776897</v>
      </c>
      <c r="AG69" s="43">
        <f t="shared" si="5"/>
        <v>143436278.41438577</v>
      </c>
      <c r="AH69" s="43">
        <f t="shared" si="5"/>
        <v>139026831.81999999</v>
      </c>
      <c r="AJ69" s="43">
        <f t="shared" si="2"/>
        <v>3832697167.0786533</v>
      </c>
    </row>
    <row r="70" spans="1:36" x14ac:dyDescent="0.25">
      <c r="A70" s="42">
        <v>66</v>
      </c>
      <c r="B70" s="38" t="s">
        <v>186</v>
      </c>
      <c r="C70" s="43">
        <f t="shared" si="1"/>
        <v>2550461.0399999996</v>
      </c>
      <c r="D70" s="43">
        <f t="shared" si="5"/>
        <v>24204467.530426539</v>
      </c>
      <c r="E70" s="43">
        <f t="shared" si="5"/>
        <v>39527358.245701216</v>
      </c>
      <c r="F70" s="43">
        <f t="shared" si="5"/>
        <v>55679276.236582465</v>
      </c>
      <c r="G70" s="43">
        <f t="shared" si="5"/>
        <v>67190638.814245194</v>
      </c>
      <c r="H70" s="43">
        <f t="shared" si="5"/>
        <v>77741806.037194103</v>
      </c>
      <c r="I70" s="43">
        <f t="shared" si="5"/>
        <v>89700959.494839653</v>
      </c>
      <c r="J70" s="43">
        <f t="shared" si="5"/>
        <v>96382011.359688848</v>
      </c>
      <c r="K70" s="43">
        <f t="shared" si="5"/>
        <v>102857648.63483354</v>
      </c>
      <c r="L70" s="43">
        <f t="shared" si="5"/>
        <v>109186302.06983078</v>
      </c>
      <c r="M70" s="43">
        <f t="shared" si="5"/>
        <v>99822086.778396741</v>
      </c>
      <c r="N70" s="43">
        <f t="shared" si="5"/>
        <v>102481313.35121548</v>
      </c>
      <c r="O70" s="43">
        <f t="shared" si="5"/>
        <v>105869823.48000769</v>
      </c>
      <c r="P70" s="43">
        <f t="shared" si="5"/>
        <v>108349231.68826215</v>
      </c>
      <c r="Q70" s="43">
        <f t="shared" si="5"/>
        <v>110998976.77147506</v>
      </c>
      <c r="R70" s="43">
        <f t="shared" si="5"/>
        <v>113244892.89208865</v>
      </c>
      <c r="S70" s="43">
        <f t="shared" si="5"/>
        <v>118160232.57965423</v>
      </c>
      <c r="T70" s="43">
        <f t="shared" si="5"/>
        <v>118519180.93288831</v>
      </c>
      <c r="U70" s="43">
        <f t="shared" si="5"/>
        <v>120413205.04208846</v>
      </c>
      <c r="V70" s="43">
        <f t="shared" si="5"/>
        <v>122495535.93785957</v>
      </c>
      <c r="W70" s="43">
        <f t="shared" si="5"/>
        <v>118906609.3031466</v>
      </c>
      <c r="X70" s="43">
        <f t="shared" si="5"/>
        <v>118506556.56829534</v>
      </c>
      <c r="Y70" s="43">
        <f t="shared" si="5"/>
        <v>120776952.16978562</v>
      </c>
      <c r="Z70" s="43">
        <f t="shared" si="5"/>
        <v>124567908.44761416</v>
      </c>
      <c r="AA70" s="43">
        <f t="shared" si="5"/>
        <v>122345982.02081442</v>
      </c>
      <c r="AB70" s="43">
        <f t="shared" si="5"/>
        <v>128731496.57499333</v>
      </c>
      <c r="AC70" s="43">
        <f t="shared" si="5"/>
        <v>127778111.81467925</v>
      </c>
      <c r="AD70" s="43">
        <f t="shared" si="5"/>
        <v>88880980.897625491</v>
      </c>
      <c r="AE70" s="43">
        <f t="shared" si="5"/>
        <v>71882395.039580688</v>
      </c>
      <c r="AF70" s="43">
        <f t="shared" si="5"/>
        <v>96185148.20715189</v>
      </c>
      <c r="AG70" s="43">
        <f t="shared" si="5"/>
        <v>129969012.31447819</v>
      </c>
      <c r="AH70" s="43">
        <f t="shared" si="5"/>
        <v>125213060.91000001</v>
      </c>
      <c r="AJ70" s="43">
        <f t="shared" si="2"/>
        <v>3159119623.1854434</v>
      </c>
    </row>
    <row r="71" spans="1:36" x14ac:dyDescent="0.25">
      <c r="A71" s="42">
        <v>67</v>
      </c>
      <c r="B71" s="38" t="s">
        <v>187</v>
      </c>
      <c r="C71" s="43">
        <f t="shared" si="1"/>
        <v>4055288.2618649513</v>
      </c>
      <c r="D71" s="43">
        <f t="shared" si="5"/>
        <v>5957268.7348499205</v>
      </c>
      <c r="E71" s="43">
        <f t="shared" si="5"/>
        <v>11175595.300945122</v>
      </c>
      <c r="F71" s="43">
        <f t="shared" si="5"/>
        <v>21928194.130312033</v>
      </c>
      <c r="G71" s="43">
        <f t="shared" si="5"/>
        <v>34054466.003392018</v>
      </c>
      <c r="H71" s="43">
        <f t="shared" si="5"/>
        <v>49072898.308857635</v>
      </c>
      <c r="I71" s="43">
        <f t="shared" si="5"/>
        <v>60198863.846530616</v>
      </c>
      <c r="J71" s="43">
        <f t="shared" si="5"/>
        <v>64903583.802311979</v>
      </c>
      <c r="K71" s="43">
        <f t="shared" si="5"/>
        <v>67305440.407003999</v>
      </c>
      <c r="L71" s="43">
        <f t="shared" si="5"/>
        <v>67659120.075376704</v>
      </c>
      <c r="M71" s="43">
        <f t="shared" si="5"/>
        <v>59446863.861378893</v>
      </c>
      <c r="N71" s="43">
        <f t="shared" si="5"/>
        <v>54494225.604134075</v>
      </c>
      <c r="O71" s="43">
        <f t="shared" si="5"/>
        <v>51914140.604825065</v>
      </c>
      <c r="P71" s="43">
        <f t="shared" si="5"/>
        <v>49770515.846923657</v>
      </c>
      <c r="Q71" s="43">
        <f t="shared" si="5"/>
        <v>50113075.428629808</v>
      </c>
      <c r="R71" s="43">
        <f t="shared" si="5"/>
        <v>48503232.532339215</v>
      </c>
      <c r="S71" s="43">
        <f t="shared" si="5"/>
        <v>49789637.149923578</v>
      </c>
      <c r="T71" s="43">
        <f t="shared" si="5"/>
        <v>45773878.935910016</v>
      </c>
      <c r="U71" s="43">
        <f t="shared" si="5"/>
        <v>44606961.204162702</v>
      </c>
      <c r="V71" s="43">
        <f t="shared" si="5"/>
        <v>43478685.789775483</v>
      </c>
      <c r="W71" s="43">
        <f t="shared" si="5"/>
        <v>40173161.293380313</v>
      </c>
      <c r="X71" s="43">
        <f t="shared" si="5"/>
        <v>39454346.225873843</v>
      </c>
      <c r="Y71" s="43">
        <f t="shared" si="5"/>
        <v>40318413.043872088</v>
      </c>
      <c r="Z71" s="43">
        <f t="shared" si="5"/>
        <v>42201655.421901099</v>
      </c>
      <c r="AA71" s="43">
        <f t="shared" si="5"/>
        <v>38547002.823073879</v>
      </c>
      <c r="AB71" s="43">
        <f t="shared" si="5"/>
        <v>37934399.002820559</v>
      </c>
      <c r="AC71" s="43">
        <f t="shared" si="5"/>
        <v>36464271.369269028</v>
      </c>
      <c r="AD71" s="43">
        <f t="shared" si="5"/>
        <v>26688440.811135814</v>
      </c>
      <c r="AE71" s="43">
        <f t="shared" si="5"/>
        <v>20026887.115883794</v>
      </c>
      <c r="AF71" s="43">
        <f t="shared" si="5"/>
        <v>25318033.731756326</v>
      </c>
      <c r="AG71" s="43">
        <f t="shared" si="5"/>
        <v>31644455.582967639</v>
      </c>
      <c r="AH71" s="43">
        <f t="shared" si="5"/>
        <v>29842339.199999999</v>
      </c>
      <c r="AJ71" s="43">
        <f t="shared" si="2"/>
        <v>1292815341.4513819</v>
      </c>
    </row>
    <row r="72" spans="1:36" x14ac:dyDescent="0.25">
      <c r="A72" s="42">
        <v>68</v>
      </c>
      <c r="B72" s="38" t="s">
        <v>194</v>
      </c>
      <c r="C72" s="43">
        <f t="shared" si="1"/>
        <v>4792763.0344372988</v>
      </c>
      <c r="D72" s="43">
        <f t="shared" si="5"/>
        <v>14690098.442116903</v>
      </c>
      <c r="E72" s="43">
        <f t="shared" si="5"/>
        <v>23347743.967713416</v>
      </c>
      <c r="F72" s="43">
        <f t="shared" si="5"/>
        <v>32215252.637652304</v>
      </c>
      <c r="G72" s="43">
        <f t="shared" si="5"/>
        <v>36365549.802501321</v>
      </c>
      <c r="H72" s="43">
        <f t="shared" si="5"/>
        <v>42256656.371592052</v>
      </c>
      <c r="I72" s="43">
        <f t="shared" si="5"/>
        <v>52389284.815335281</v>
      </c>
      <c r="J72" s="43">
        <f t="shared" si="5"/>
        <v>57135185.818048224</v>
      </c>
      <c r="K72" s="43">
        <f t="shared" si="5"/>
        <v>57950747.830838881</v>
      </c>
      <c r="L72" s="43">
        <f t="shared" si="5"/>
        <v>61753502.547113329</v>
      </c>
      <c r="M72" s="43">
        <f t="shared" si="5"/>
        <v>54704730.658084176</v>
      </c>
      <c r="N72" s="43">
        <f t="shared" si="5"/>
        <v>50851152.114279948</v>
      </c>
      <c r="O72" s="43">
        <f t="shared" si="5"/>
        <v>51804072.130398326</v>
      </c>
      <c r="P72" s="43">
        <f t="shared" si="5"/>
        <v>51760342.463785611</v>
      </c>
      <c r="Q72" s="43">
        <f t="shared" si="5"/>
        <v>52744307.358078718</v>
      </c>
      <c r="R72" s="43">
        <f t="shared" si="5"/>
        <v>51253527.747146189</v>
      </c>
      <c r="S72" s="43">
        <f t="shared" si="5"/>
        <v>51985689.025059193</v>
      </c>
      <c r="T72" s="43">
        <f t="shared" si="5"/>
        <v>48386353.882587679</v>
      </c>
      <c r="U72" s="43">
        <f t="shared" si="5"/>
        <v>43866671.904101208</v>
      </c>
      <c r="V72" s="43">
        <f t="shared" si="5"/>
        <v>42470140.3330753</v>
      </c>
      <c r="W72" s="43">
        <f t="shared" si="5"/>
        <v>35220704.187230989</v>
      </c>
      <c r="X72" s="43">
        <f t="shared" si="5"/>
        <v>34938547.386342965</v>
      </c>
      <c r="Y72" s="43">
        <f t="shared" si="5"/>
        <v>37337861.094819792</v>
      </c>
      <c r="Z72" s="43">
        <f t="shared" si="5"/>
        <v>36830984.662005708</v>
      </c>
      <c r="AA72" s="43">
        <f t="shared" si="5"/>
        <v>36105227.959011354</v>
      </c>
      <c r="AB72" s="43">
        <f t="shared" si="5"/>
        <v>35766712.621209837</v>
      </c>
      <c r="AC72" s="43">
        <f t="shared" si="5"/>
        <v>35212595.736017168</v>
      </c>
      <c r="AD72" s="43">
        <f t="shared" si="5"/>
        <v>24867235.998573139</v>
      </c>
      <c r="AE72" s="43">
        <f t="shared" si="5"/>
        <v>18471376.769615617</v>
      </c>
      <c r="AF72" s="43">
        <f t="shared" si="5"/>
        <v>24038505.010379743</v>
      </c>
      <c r="AG72" s="43">
        <f t="shared" si="5"/>
        <v>31519446.739095576</v>
      </c>
      <c r="AH72" s="43">
        <f t="shared" si="5"/>
        <v>30596818.289999999</v>
      </c>
      <c r="AJ72" s="43">
        <f t="shared" si="2"/>
        <v>1263629789.3382473</v>
      </c>
    </row>
    <row r="73" spans="1:36" s="107" customFormat="1" ht="11.25" customHeight="1" x14ac:dyDescent="0.25">
      <c r="A73" s="105">
        <v>69</v>
      </c>
      <c r="B73" s="106" t="s">
        <v>219</v>
      </c>
      <c r="C73" s="43">
        <f t="shared" si="1"/>
        <v>471949708.84909964</v>
      </c>
      <c r="D73" s="43">
        <f t="shared" si="5"/>
        <v>1210135586.3845813</v>
      </c>
      <c r="E73" s="43">
        <f t="shared" si="5"/>
        <v>1578715946.3879573</v>
      </c>
      <c r="F73" s="43">
        <f t="shared" si="5"/>
        <v>1989448229.2499554</v>
      </c>
      <c r="G73" s="43">
        <f t="shared" si="5"/>
        <v>2321296048.4819198</v>
      </c>
      <c r="H73" s="43">
        <f t="shared" si="5"/>
        <v>2669412222.9805136</v>
      </c>
      <c r="I73" s="43">
        <f t="shared" si="5"/>
        <v>3124447649.4934692</v>
      </c>
      <c r="J73" s="43">
        <f t="shared" si="5"/>
        <v>3378982117.3603816</v>
      </c>
      <c r="K73" s="43">
        <f t="shared" si="5"/>
        <v>3473860171.1397333</v>
      </c>
      <c r="L73" s="43">
        <f t="shared" si="5"/>
        <v>3656225728.060277</v>
      </c>
      <c r="M73" s="43">
        <f t="shared" si="5"/>
        <v>3223853985.0520029</v>
      </c>
      <c r="N73" s="43">
        <f t="shared" si="5"/>
        <v>3083030952.309885</v>
      </c>
      <c r="O73" s="43">
        <f t="shared" si="5"/>
        <v>3150526872.4647484</v>
      </c>
      <c r="P73" s="43">
        <f t="shared" si="5"/>
        <v>3141063169.8920603</v>
      </c>
      <c r="Q73" s="43">
        <f t="shared" si="5"/>
        <v>3165635931.5283175</v>
      </c>
      <c r="R73" s="43">
        <f t="shared" si="5"/>
        <v>3107625979.9026995</v>
      </c>
      <c r="S73" s="43">
        <f t="shared" si="5"/>
        <v>3167883799.5239615</v>
      </c>
      <c r="T73" s="43">
        <f t="shared" si="5"/>
        <v>2958041034.6874442</v>
      </c>
      <c r="U73" s="43">
        <f t="shared" si="5"/>
        <v>2927868882.6969008</v>
      </c>
      <c r="V73" s="43">
        <f t="shared" si="5"/>
        <v>2928750947.3382645</v>
      </c>
      <c r="W73" s="43">
        <f t="shared" si="5"/>
        <v>2656765445.2699947</v>
      </c>
      <c r="X73" s="43">
        <f t="shared" si="5"/>
        <v>2584663129.5158839</v>
      </c>
      <c r="Y73" s="43">
        <f t="shared" si="5"/>
        <v>2630043374.5960927</v>
      </c>
      <c r="Z73" s="43">
        <f t="shared" si="5"/>
        <v>2643251083.7418385</v>
      </c>
      <c r="AA73" s="43">
        <f t="shared" si="5"/>
        <v>2572018436.7851958</v>
      </c>
      <c r="AB73" s="43">
        <f t="shared" si="5"/>
        <v>2578695480.0532036</v>
      </c>
      <c r="AC73" s="43">
        <f t="shared" si="5"/>
        <v>2533063463.4109321</v>
      </c>
      <c r="AD73" s="43">
        <f t="shared" si="5"/>
        <v>1806076736.4266431</v>
      </c>
      <c r="AE73" s="43">
        <f t="shared" si="5"/>
        <v>1411305198.8323438</v>
      </c>
      <c r="AF73" s="43">
        <f t="shared" si="5"/>
        <v>1859961056.4485281</v>
      </c>
      <c r="AG73" s="43">
        <f t="shared" si="5"/>
        <v>2424124421.0596652</v>
      </c>
      <c r="AH73" s="43">
        <f t="shared" si="5"/>
        <v>2337402099.4400001</v>
      </c>
      <c r="AJ73" s="43">
        <f t="shared" si="2"/>
        <v>82766124889.364487</v>
      </c>
    </row>
  </sheetData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47"/>
  <sheetViews>
    <sheetView showGridLines="0" showRowColHeaders="0" tabSelected="1" topLeftCell="E1" zoomScale="68" zoomScaleNormal="68" workbookViewId="0">
      <pane ySplit="1" topLeftCell="A2" activePane="bottomLeft" state="frozen"/>
      <selection pane="bottomLeft" activeCell="Q13" sqref="Q13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2.90625" style="57" customWidth="1"/>
    <col min="16" max="23" width="0.26953125" style="97" customWidth="1"/>
    <col min="24" max="24" width="8.632812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20" t="s">
        <v>273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X1" s="119" t="s">
        <v>256</v>
      </c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7" x14ac:dyDescent="0.3">
      <c r="B2" s="123" t="s">
        <v>244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Q2" s="102"/>
      <c r="R2" s="68"/>
      <c r="S2" s="68"/>
      <c r="T2" s="68"/>
      <c r="U2" s="58"/>
      <c r="V2" s="58"/>
      <c r="W2" s="58"/>
      <c r="X2" s="58"/>
      <c r="Y2" s="95" t="s">
        <v>253</v>
      </c>
      <c r="Z2" s="95"/>
      <c r="AA2" s="95" t="s">
        <v>254</v>
      </c>
      <c r="AB2" s="95"/>
      <c r="AC2" s="95" t="s">
        <v>255</v>
      </c>
    </row>
    <row r="3" spans="1:37" x14ac:dyDescent="0.3">
      <c r="I3" s="70"/>
      <c r="J3" s="71"/>
      <c r="K3" s="72"/>
      <c r="L3" s="73" t="s">
        <v>245</v>
      </c>
      <c r="M3" s="73"/>
      <c r="N3" s="73" t="s">
        <v>247</v>
      </c>
      <c r="O3" s="74"/>
      <c r="Q3" s="102"/>
      <c r="R3" s="68"/>
      <c r="S3" s="68"/>
      <c r="T3" s="68"/>
      <c r="U3" s="63" t="str">
        <f>C10</f>
        <v>Hume</v>
      </c>
      <c r="V3" s="63"/>
      <c r="W3" s="63"/>
      <c r="X3" s="58"/>
      <c r="Y3" s="92">
        <v>22</v>
      </c>
      <c r="Z3" s="58"/>
      <c r="AA3" s="92">
        <v>32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262</v>
      </c>
      <c r="E4" s="59">
        <v>12</v>
      </c>
      <c r="I4" s="75"/>
      <c r="J4" s="76">
        <v>12</v>
      </c>
      <c r="K4" s="84" t="str">
        <f>C10</f>
        <v>Hume</v>
      </c>
      <c r="L4" s="66">
        <f>(U6-U4)/U4*100</f>
        <v>4.5366128249963111</v>
      </c>
      <c r="M4" s="77"/>
      <c r="N4" s="67">
        <f>U6-U4</f>
        <v>5.9895425739146901</v>
      </c>
      <c r="O4" s="78" t="s">
        <v>246</v>
      </c>
      <c r="Q4" s="102"/>
      <c r="R4" s="68" t="s">
        <v>221</v>
      </c>
      <c r="S4" s="68"/>
      <c r="T4" s="68" t="str" cm="1">
        <f t="array" ref="T4">INDEX(B11:B43,J4)</f>
        <v>2003/04</v>
      </c>
      <c r="U4" s="69">
        <f>VLOOKUP($J$4,$A11:D$43,3)</f>
        <v>132.02675222608534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220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263</v>
      </c>
      <c r="E6" s="59">
        <v>24</v>
      </c>
      <c r="I6" s="75"/>
      <c r="J6" s="76">
        <v>32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2023/24</v>
      </c>
      <c r="U6" s="69">
        <f>VLOOKUP($J$6,$A$11:$D$43,3)</f>
        <v>138.01629480000003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221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2013/14</v>
      </c>
      <c r="AB7" s="58" t="str" cm="1">
        <f t="array" ref="AB7">INDEX(B11:B43,AA3)</f>
        <v>2023/24</v>
      </c>
      <c r="AC7" s="58" t="s">
        <v>268</v>
      </c>
      <c r="AD7" s="58" t="s">
        <v>269</v>
      </c>
      <c r="AE7" s="58" t="s">
        <v>270</v>
      </c>
      <c r="AF7" s="94" t="s">
        <v>271</v>
      </c>
      <c r="AG7" s="94"/>
      <c r="AH7" s="94"/>
      <c r="AI7" s="108"/>
      <c r="AJ7" s="58"/>
      <c r="AK7" s="58"/>
    </row>
    <row r="8" spans="1:37" x14ac:dyDescent="0.3">
      <c r="B8" s="62" t="s">
        <v>264</v>
      </c>
      <c r="C8" s="62"/>
      <c r="E8" s="61">
        <v>2</v>
      </c>
      <c r="G8" s="121" t="str">
        <f>CONCATENATE("EGM Losses for ",C10," and ",D10,": ",INDEX(R4:R5,E8))</f>
        <v>EGM Losses for Hume and Nillumbik: Adjust for inflation</v>
      </c>
      <c r="H8" s="121"/>
      <c r="I8" s="121"/>
      <c r="J8" s="121"/>
      <c r="K8" s="121"/>
      <c r="L8" s="121"/>
      <c r="M8" s="121"/>
      <c r="N8" s="121"/>
      <c r="O8" s="121"/>
      <c r="R8" s="68" t="s">
        <v>261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72171532.129285529</v>
      </c>
      <c r="AB8" s="112">
        <f>VLOOKUP($AC$5*37-37+$Y8,Data!$A$5:$AI$73,2+$AA$3)</f>
        <v>58630345.090000004</v>
      </c>
      <c r="AC8" s="112">
        <f>AB8-AA8</f>
        <v>-13541187.039285526</v>
      </c>
      <c r="AD8" s="112">
        <f>AC8/AA8*100</f>
        <v>-18.762504605040562</v>
      </c>
      <c r="AE8" s="112">
        <f>IF($AC$3=1,AC8,AD8)</f>
        <v>-13541187.039285526</v>
      </c>
      <c r="AF8" s="94">
        <f>AE8+0.00001*Y8</f>
        <v>-13541187.039275525</v>
      </c>
      <c r="AG8" s="94">
        <f>RANK(AF8,AF$8:AF$38)</f>
        <v>21</v>
      </c>
      <c r="AH8" s="109" t="str">
        <f>VLOOKUP(MATCH(Y8,AG$8:AG$38,0),$Y$8:$AF$38,2)</f>
        <v>Melton</v>
      </c>
      <c r="AI8" s="110">
        <f>VLOOKUP(MATCH(Y8,AG$8:AG$38,0),$Y$8:$AF$38,8)</f>
        <v>19160572.800493907</v>
      </c>
      <c r="AJ8" s="58"/>
      <c r="AK8" s="58"/>
    </row>
    <row r="9" spans="1:37" x14ac:dyDescent="0.3">
      <c r="C9" s="124" t="s">
        <v>251</v>
      </c>
      <c r="D9" s="124"/>
      <c r="E9" s="62"/>
      <c r="F9" s="62"/>
      <c r="G9" s="122"/>
      <c r="H9" s="122"/>
      <c r="I9" s="122"/>
      <c r="J9" s="122"/>
      <c r="K9" s="122"/>
      <c r="L9" s="122"/>
      <c r="M9" s="122"/>
      <c r="N9" s="122"/>
      <c r="O9" s="122"/>
      <c r="R9" s="58"/>
      <c r="S9" s="58"/>
      <c r="T9" s="58"/>
      <c r="U9" s="63"/>
      <c r="V9" s="63"/>
      <c r="W9" s="63"/>
      <c r="X9" s="111" t="s">
        <v>252</v>
      </c>
      <c r="Y9" s="94">
        <v>2</v>
      </c>
      <c r="Z9" s="111" t="s">
        <v>191</v>
      </c>
      <c r="AA9" s="112">
        <f>VLOOKUP($AC$5*37-37+$Y9,Data!$A$5:$AI$73,2+$Y$3)</f>
        <v>20710452.473489136</v>
      </c>
      <c r="AB9" s="112">
        <f>VLOOKUP($AC$5*37-37+$Y9,Data!$A$5:$AI$73,2+$AA$3)</f>
        <v>12380460.23</v>
      </c>
      <c r="AC9" s="112">
        <f t="shared" ref="AC9:AC38" si="0">AB9-AA9</f>
        <v>-8329992.2434891351</v>
      </c>
      <c r="AD9" s="112">
        <f t="shared" ref="AD9:AD38" si="1">AC9/AA9*100</f>
        <v>-40.221198711868425</v>
      </c>
      <c r="AE9" s="112">
        <f t="shared" ref="AE9:AE38" si="2">IF($AC$3=1,AC9,AD9)</f>
        <v>-8329992.2434891351</v>
      </c>
      <c r="AF9" s="94">
        <f t="shared" ref="AF9:AF38" si="3">AE9+0.00001*Y9</f>
        <v>-8329992.2434691349</v>
      </c>
      <c r="AG9" s="94">
        <f t="shared" ref="AG9:AG38" si="4">RANK(AF9,AF$8:AF$38)</f>
        <v>14</v>
      </c>
      <c r="AH9" s="109" t="str">
        <f t="shared" ref="AH9:AH38" si="5">VLOOKUP(MATCH(Y9,AG$8:AG$38,0),$Y$8:$AF$38,2)</f>
        <v>Casey</v>
      </c>
      <c r="AI9" s="110">
        <f t="shared" ref="AI9:AI38" si="6">VLOOKUP(MATCH(Y9,AG$8:AG$38,0),$Y$8:$AF$38,8)</f>
        <v>9888858.4406983629</v>
      </c>
      <c r="AJ9" s="58"/>
      <c r="AK9" s="58"/>
    </row>
    <row r="10" spans="1:37" ht="28" x14ac:dyDescent="0.3">
      <c r="C10" s="100" t="str">
        <f>INDEX(Data!B5:B36,E4)</f>
        <v>Hume</v>
      </c>
      <c r="D10" s="101" t="str">
        <f>INDEX(Data!B5:B36,E6)</f>
        <v>Nillumbik</v>
      </c>
      <c r="E10" s="62"/>
      <c r="F10" s="62"/>
      <c r="R10" s="58"/>
      <c r="S10" s="58"/>
      <c r="T10" s="58"/>
      <c r="U10" s="58"/>
      <c r="V10" s="58"/>
      <c r="W10" s="58"/>
      <c r="X10" s="111" t="s">
        <v>245</v>
      </c>
      <c r="Y10" s="94">
        <v>3</v>
      </c>
      <c r="Z10" s="111" t="s">
        <v>171</v>
      </c>
      <c r="AA10" s="112">
        <f>VLOOKUP($AC$5*37-37+$Y10,Data!$A$5:$AI$73,2+$Y$3)</f>
        <v>25467459.811761659</v>
      </c>
      <c r="AB10" s="112">
        <f>VLOOKUP($AC$5*37-37+$Y10,Data!$A$5:$AI$73,2+$AA$3)</f>
        <v>18805362.940000001</v>
      </c>
      <c r="AC10" s="112">
        <f t="shared" si="0"/>
        <v>-6662096.8717616573</v>
      </c>
      <c r="AD10" s="112">
        <f t="shared" si="1"/>
        <v>-26.159251535109501</v>
      </c>
      <c r="AE10" s="112">
        <f t="shared" si="2"/>
        <v>-6662096.8717616573</v>
      </c>
      <c r="AF10" s="94">
        <f t="shared" si="3"/>
        <v>-6662096.8717316575</v>
      </c>
      <c r="AG10" s="94">
        <f t="shared" si="4"/>
        <v>13</v>
      </c>
      <c r="AH10" s="109" t="str">
        <f t="shared" si="5"/>
        <v>Cardinia</v>
      </c>
      <c r="AI10" s="110">
        <f t="shared" si="6"/>
        <v>8999008.4448243231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4.7478906857556264</v>
      </c>
      <c r="D11" s="88">
        <f>VLOOKUP($E$6+$E$8*37-37,Data!$A$5:$AL$73,2+$A11)/1000000</f>
        <v>0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181732916.40953031</v>
      </c>
      <c r="AB11" s="112">
        <f>VLOOKUP($AC$5*37-37+$Y11,Data!$A$5:$AI$73,2+$AA$3)</f>
        <v>171667782.49000001</v>
      </c>
      <c r="AC11" s="112">
        <f t="shared" si="0"/>
        <v>-10065133.919530302</v>
      </c>
      <c r="AD11" s="112">
        <f t="shared" si="1"/>
        <v>-5.5384209522334356</v>
      </c>
      <c r="AE11" s="112">
        <f t="shared" si="2"/>
        <v>-10065133.919530302</v>
      </c>
      <c r="AF11" s="94">
        <f t="shared" si="3"/>
        <v>-10065133.919490302</v>
      </c>
      <c r="AG11" s="94">
        <f t="shared" si="4"/>
        <v>19</v>
      </c>
      <c r="AH11" s="109" t="str">
        <f t="shared" si="5"/>
        <v>Wyndham</v>
      </c>
      <c r="AI11" s="110">
        <f t="shared" si="6"/>
        <v>6706504.3419946665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20.891522247804104</v>
      </c>
      <c r="D12" s="88">
        <f>VLOOKUP($E$6+$E$8*37-37,Data!$A$5:$AL$73,2+$A12)/1000000</f>
        <v>1.1088541219589256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27832466.805225678</v>
      </c>
      <c r="AB12" s="112">
        <f>VLOOKUP($AC$5*37-37+$Y12,Data!$A$5:$AI$73,2+$AA$3)</f>
        <v>36831475.25</v>
      </c>
      <c r="AC12" s="112">
        <f t="shared" si="0"/>
        <v>8999008.4447743222</v>
      </c>
      <c r="AD12" s="112">
        <f t="shared" si="1"/>
        <v>32.33277347548912</v>
      </c>
      <c r="AE12" s="112">
        <f t="shared" si="2"/>
        <v>8999008.4447743222</v>
      </c>
      <c r="AF12" s="94">
        <f t="shared" si="3"/>
        <v>8999008.4448243231</v>
      </c>
      <c r="AG12" s="94">
        <f t="shared" si="4"/>
        <v>3</v>
      </c>
      <c r="AH12" s="109" t="str">
        <f t="shared" si="5"/>
        <v>Hume</v>
      </c>
      <c r="AI12" s="110">
        <f t="shared" si="6"/>
        <v>4451234.5391236404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44.84923617176829</v>
      </c>
      <c r="D13" s="88">
        <f>VLOOKUP($E$6+$E$8*37-37,Data!$A$5:$AL$73,2+$A13)/1000000</f>
        <v>4.2025444896036586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148546430.68936163</v>
      </c>
      <c r="AB13" s="112">
        <f>VLOOKUP($AC$5*37-37+$Y13,Data!$A$5:$AI$73,2+$AA$3)</f>
        <v>158435289.13</v>
      </c>
      <c r="AC13" s="112">
        <f>AB13-AA13</f>
        <v>9888858.4406383634</v>
      </c>
      <c r="AD13" s="112">
        <f>AC13/AA13*100</f>
        <v>6.6570824992206079</v>
      </c>
      <c r="AE13" s="112">
        <f t="shared" si="2"/>
        <v>9888858.4406383634</v>
      </c>
      <c r="AF13" s="94">
        <f t="shared" si="3"/>
        <v>9888858.4406983629</v>
      </c>
      <c r="AG13" s="94">
        <f t="shared" si="4"/>
        <v>2</v>
      </c>
      <c r="AH13" s="109" t="str">
        <f t="shared" si="5"/>
        <v>Whittlesea</v>
      </c>
      <c r="AI13" s="110">
        <f t="shared" si="6"/>
        <v>3260279.225174434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64.173982926240711</v>
      </c>
      <c r="D14" s="88">
        <f>VLOOKUP($E$6+$E$8*37-37,Data!$A$5:$AL$73,2+$A14)/1000000</f>
        <v>5.1363461820505192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108035224.27228612</v>
      </c>
      <c r="AB14" s="112">
        <f>VLOOKUP($AC$5*37-37+$Y14,Data!$A$5:$AI$73,2+$AA$3)</f>
        <v>84552235.280000001</v>
      </c>
      <c r="AC14" s="112">
        <f t="shared" si="0"/>
        <v>-23482988.992286116</v>
      </c>
      <c r="AD14" s="112">
        <f t="shared" si="1"/>
        <v>-21.73641897859245</v>
      </c>
      <c r="AE14" s="112">
        <f t="shared" si="2"/>
        <v>-23482988.992286116</v>
      </c>
      <c r="AF14" s="94">
        <f t="shared" si="3"/>
        <v>-23482988.992216118</v>
      </c>
      <c r="AG14" s="94">
        <f t="shared" si="4"/>
        <v>31</v>
      </c>
      <c r="AH14" s="109" t="str">
        <f t="shared" si="5"/>
        <v>Nillumbik</v>
      </c>
      <c r="AI14" s="110">
        <f t="shared" si="6"/>
        <v>-182655.24725367126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79.304480393930561</v>
      </c>
      <c r="D15" s="88">
        <f>VLOOKUP($E$6+$E$8*37-37,Data!$A$5:$AL$73,2+$A15)/1000000</f>
        <v>6.749383780456129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79031877.189357504</v>
      </c>
      <c r="AB15" s="112">
        <f>VLOOKUP($AC$5*37-37+$Y15,Data!$A$5:$AI$73,2+$AA$3)</f>
        <v>65795232.350000009</v>
      </c>
      <c r="AC15" s="112">
        <f t="shared" si="0"/>
        <v>-13236644.839357495</v>
      </c>
      <c r="AD15" s="112">
        <f t="shared" si="1"/>
        <v>-16.748488470852053</v>
      </c>
      <c r="AE15" s="112">
        <f t="shared" si="2"/>
        <v>-13236644.839357495</v>
      </c>
      <c r="AF15" s="94">
        <f t="shared" si="3"/>
        <v>-13236644.839277495</v>
      </c>
      <c r="AG15" s="94">
        <f t="shared" si="4"/>
        <v>20</v>
      </c>
      <c r="AH15" s="109" t="str">
        <f t="shared" si="5"/>
        <v>Melbourne</v>
      </c>
      <c r="AI15" s="110">
        <f t="shared" si="6"/>
        <v>-235500.59885246164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97.277095324292063</v>
      </c>
      <c r="D16" s="88">
        <f>VLOOKUP($E$6+$E$8*37-37,Data!$A$5:$AL$73,2+$A16)/1000000</f>
        <v>15.189518848638233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94523352.064321607</v>
      </c>
      <c r="AB16" s="112">
        <f>VLOOKUP($AC$5*37-37+$Y16,Data!$A$5:$AI$73,2+$AA$3)</f>
        <v>71755193.090000004</v>
      </c>
      <c r="AC16" s="112">
        <f t="shared" si="0"/>
        <v>-22768158.974321604</v>
      </c>
      <c r="AD16" s="112">
        <f t="shared" si="1"/>
        <v>-24.087337654750375</v>
      </c>
      <c r="AE16" s="112">
        <f t="shared" si="2"/>
        <v>-22768158.974321604</v>
      </c>
      <c r="AF16" s="94">
        <f t="shared" si="3"/>
        <v>-22768158.974231604</v>
      </c>
      <c r="AG16" s="94">
        <f t="shared" si="4"/>
        <v>30</v>
      </c>
      <c r="AH16" s="109" t="str">
        <f t="shared" si="5"/>
        <v>Maribyrnong</v>
      </c>
      <c r="AI16" s="110">
        <f t="shared" si="6"/>
        <v>-3145912.5303776576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117.1750727419825</v>
      </c>
      <c r="D17" s="88">
        <f>VLOOKUP($E$6+$E$8*37-37,Data!$A$5:$AL$73,2+$A17)/1000000</f>
        <v>18.87010610979592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144468779.44783318</v>
      </c>
      <c r="AB17" s="112">
        <f>VLOOKUP($AC$5*37-37+$Y17,Data!$A$5:$AI$73,2+$AA$3)</f>
        <v>137923170.53</v>
      </c>
      <c r="AC17" s="112">
        <f t="shared" si="0"/>
        <v>-6545608.9178331792</v>
      </c>
      <c r="AD17" s="112">
        <f t="shared" si="1"/>
        <v>-4.5308120846945759</v>
      </c>
      <c r="AE17" s="112">
        <f t="shared" si="2"/>
        <v>-6545608.9178331792</v>
      </c>
      <c r="AF17" s="94">
        <f t="shared" si="3"/>
        <v>-6545608.9177331794</v>
      </c>
      <c r="AG17" s="94">
        <f t="shared" si="4"/>
        <v>12</v>
      </c>
      <c r="AH17" s="109" t="str">
        <f t="shared" si="5"/>
        <v>Yarra Ranges</v>
      </c>
      <c r="AI17" s="110">
        <f t="shared" si="6"/>
        <v>-4341729.0960329659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130.40295125488123</v>
      </c>
      <c r="D18" s="88">
        <f>VLOOKUP($E$6+$E$8*37-37,Data!$A$5:$AL$73,2+$A18)/1000000</f>
        <v>22.050561283305495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61909931.18043115</v>
      </c>
      <c r="AB18" s="112">
        <f>VLOOKUP($AC$5*37-37+$Y18,Data!$A$5:$AI$73,2+$AA$3)</f>
        <v>46936040.490000002</v>
      </c>
      <c r="AC18" s="112">
        <f t="shared" si="0"/>
        <v>-14973890.690431148</v>
      </c>
      <c r="AD18" s="112">
        <f t="shared" si="1"/>
        <v>-24.186572985828455</v>
      </c>
      <c r="AE18" s="112">
        <f t="shared" si="2"/>
        <v>-14973890.690431148</v>
      </c>
      <c r="AF18" s="94">
        <f t="shared" si="3"/>
        <v>-14973890.690321147</v>
      </c>
      <c r="AG18" s="94">
        <f t="shared" si="4"/>
        <v>22</v>
      </c>
      <c r="AH18" s="109" t="str">
        <f t="shared" si="5"/>
        <v>Port Phillip</v>
      </c>
      <c r="AI18" s="110">
        <f t="shared" si="6"/>
        <v>-4864628.6504655788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140.65279449179761</v>
      </c>
      <c r="D19" s="88">
        <f>VLOOKUP($E$6+$E$8*37-37,Data!$A$5:$AL$73,2+$A19)/1000000</f>
        <v>21.349975667217041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133565060.26099637</v>
      </c>
      <c r="AB19" s="112">
        <f>VLOOKUP($AC$5*37-37+$Y19,Data!$A$5:$AI$73,2+$AA$3)</f>
        <v>138016294.80000001</v>
      </c>
      <c r="AC19" s="112">
        <f t="shared" si="0"/>
        <v>4451234.5390036404</v>
      </c>
      <c r="AD19" s="112">
        <f t="shared" si="1"/>
        <v>3.3326339465617631</v>
      </c>
      <c r="AE19" s="112">
        <f t="shared" si="2"/>
        <v>4451234.5390036404</v>
      </c>
      <c r="AF19" s="94">
        <f t="shared" si="3"/>
        <v>4451234.5391236404</v>
      </c>
      <c r="AG19" s="94">
        <f t="shared" si="4"/>
        <v>5</v>
      </c>
      <c r="AH19" s="109" t="str">
        <f t="shared" si="5"/>
        <v>Greater Dandenong</v>
      </c>
      <c r="AI19" s="110">
        <f t="shared" si="6"/>
        <v>-6545608.9177331794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153.72084556025769</v>
      </c>
      <c r="D20" s="88">
        <f>VLOOKUP($E$6+$E$8*37-37,Data!$A$5:$AL$73,2+$A20)/1000000</f>
        <v>21.231403489344373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104710702.99482962</v>
      </c>
      <c r="AB20" s="112">
        <f>VLOOKUP($AC$5*37-37+$Y20,Data!$A$5:$AI$73,2+$AA$3)</f>
        <v>86299825.290000007</v>
      </c>
      <c r="AC20" s="112">
        <f t="shared" si="0"/>
        <v>-18410877.704829618</v>
      </c>
      <c r="AD20" s="112">
        <f t="shared" si="1"/>
        <v>-17.582613026424536</v>
      </c>
      <c r="AE20" s="112">
        <f t="shared" si="2"/>
        <v>-18410877.704829618</v>
      </c>
      <c r="AF20" s="94">
        <f t="shared" si="3"/>
        <v>-18410877.704699617</v>
      </c>
      <c r="AG20" s="94">
        <f t="shared" si="4"/>
        <v>26</v>
      </c>
      <c r="AH20" s="109" t="str">
        <f t="shared" si="5"/>
        <v>Boroondara</v>
      </c>
      <c r="AI20" s="110">
        <f t="shared" si="6"/>
        <v>-6662096.8717316575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135.11185305413693</v>
      </c>
      <c r="D21" s="88">
        <f>VLOOKUP($E$6+$E$8*37-37,Data!$A$5:$AL$73,2+$A21)/1000000</f>
        <v>18.100286020966582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97331929.102781862</v>
      </c>
      <c r="AB21" s="112">
        <f>VLOOKUP($AC$5*37-37+$Y21,Data!$A$5:$AI$73,2+$AA$3)</f>
        <v>76623268.159999996</v>
      </c>
      <c r="AC21" s="112">
        <f t="shared" si="0"/>
        <v>-20708660.942781866</v>
      </c>
      <c r="AD21" s="112">
        <f t="shared" si="1"/>
        <v>-21.276328470705291</v>
      </c>
      <c r="AE21" s="112">
        <f t="shared" si="2"/>
        <v>-20708660.942781866</v>
      </c>
      <c r="AF21" s="94">
        <f t="shared" si="3"/>
        <v>-20708660.942641865</v>
      </c>
      <c r="AG21" s="94">
        <f t="shared" si="4"/>
        <v>27</v>
      </c>
      <c r="AH21" s="109" t="str">
        <f t="shared" si="5"/>
        <v>Bayside</v>
      </c>
      <c r="AI21" s="110">
        <f t="shared" si="6"/>
        <v>-8329992.2434691349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132.02675222608534</v>
      </c>
      <c r="D22" s="88">
        <f>VLOOKUP($E$6+$E$8*37-37,Data!$A$5:$AL$73,2+$A22)/1000000</f>
        <v>16.449387103213287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73034762.968613029</v>
      </c>
      <c r="AB22" s="112">
        <f>VLOOKUP($AC$5*37-37+$Y22,Data!$A$5:$AI$73,2+$AA$3)</f>
        <v>58047020.799999997</v>
      </c>
      <c r="AC22" s="112">
        <f t="shared" si="0"/>
        <v>-14987742.168613032</v>
      </c>
      <c r="AD22" s="112">
        <f t="shared" si="1"/>
        <v>-20.521381270250814</v>
      </c>
      <c r="AE22" s="112">
        <f>IF($AC$3=1,AC22,AD22)</f>
        <v>-14987742.168613032</v>
      </c>
      <c r="AF22" s="94">
        <f t="shared" si="3"/>
        <v>-14987742.168463031</v>
      </c>
      <c r="AG22" s="94">
        <f t="shared" si="4"/>
        <v>23</v>
      </c>
      <c r="AH22" s="109" t="str">
        <f t="shared" si="5"/>
        <v>Whitehorse</v>
      </c>
      <c r="AI22" s="110">
        <f t="shared" si="6"/>
        <v>-8475383.9285681415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145.5324352354701</v>
      </c>
      <c r="D23" s="88">
        <f>VLOOKUP($E$6+$E$8*37-37,Data!$A$5:$AL$73,2+$A23)/1000000</f>
        <v>16.959868902452524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69399106.980537668</v>
      </c>
      <c r="AB23" s="112">
        <f>VLOOKUP($AC$5*37-37+$Y23,Data!$A$5:$AI$73,2+$AA$3)</f>
        <v>66253194.45000001</v>
      </c>
      <c r="AC23" s="112">
        <f t="shared" si="0"/>
        <v>-3145912.5305376574</v>
      </c>
      <c r="AD23" s="112">
        <f t="shared" si="1"/>
        <v>-4.5330735039860084</v>
      </c>
      <c r="AE23" s="112">
        <f t="shared" si="2"/>
        <v>-3145912.5305376574</v>
      </c>
      <c r="AF23" s="94">
        <f t="shared" si="3"/>
        <v>-3145912.5303776576</v>
      </c>
      <c r="AG23" s="94">
        <f t="shared" si="4"/>
        <v>9</v>
      </c>
      <c r="AH23" s="109" t="str">
        <f t="shared" si="5"/>
        <v>Stonnington</v>
      </c>
      <c r="AI23" s="110">
        <f t="shared" si="6"/>
        <v>-8492042.1190654002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152.47294192616332</v>
      </c>
      <c r="D24" s="88">
        <f>VLOOKUP($E$6+$E$8*37-37,Data!$A$5:$AL$73,2+$A24)/1000000</f>
        <v>16.618773465975867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81715100.988886312</v>
      </c>
      <c r="AB24" s="112">
        <f>VLOOKUP($AC$5*37-37+$Y24,Data!$A$5:$AI$73,2+$AA$3)</f>
        <v>63968642.400000006</v>
      </c>
      <c r="AC24" s="112">
        <f t="shared" si="0"/>
        <v>-17746458.588886306</v>
      </c>
      <c r="AD24" s="112">
        <f t="shared" si="1"/>
        <v>-21.717477399067178</v>
      </c>
      <c r="AE24" s="112">
        <f t="shared" si="2"/>
        <v>-17746458.588886306</v>
      </c>
      <c r="AF24" s="94">
        <f t="shared" si="3"/>
        <v>-17746458.588716306</v>
      </c>
      <c r="AG24" s="94">
        <f t="shared" si="4"/>
        <v>25</v>
      </c>
      <c r="AH24" s="109" t="str">
        <f t="shared" si="5"/>
        <v>Moonee Valley</v>
      </c>
      <c r="AI24" s="110">
        <f t="shared" si="6"/>
        <v>-9174033.6010753531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155.03804755380932</v>
      </c>
      <c r="D25" s="88">
        <f>VLOOKUP($E$6+$E$8*37-37,Data!$A$5:$AL$73,2+$A25)/1000000</f>
        <v>17.043243246013422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95373227.549032465</v>
      </c>
      <c r="AB25" s="112">
        <f>VLOOKUP($AC$5*37-37+$Y25,Data!$A$5:$AI$73,2+$AA$3)</f>
        <v>95137726.950000003</v>
      </c>
      <c r="AC25" s="112">
        <f t="shared" si="0"/>
        <v>-235500.59903246164</v>
      </c>
      <c r="AD25" s="112">
        <f t="shared" si="1"/>
        <v>-0.24692526937015749</v>
      </c>
      <c r="AE25" s="112">
        <f t="shared" si="2"/>
        <v>-235500.59903246164</v>
      </c>
      <c r="AF25" s="94">
        <f t="shared" si="3"/>
        <v>-235500.59885246164</v>
      </c>
      <c r="AG25" s="94">
        <f t="shared" si="4"/>
        <v>8</v>
      </c>
      <c r="AH25" s="109" t="str">
        <f t="shared" si="5"/>
        <v>Yarra</v>
      </c>
      <c r="AI25" s="110">
        <f t="shared" si="6"/>
        <v>-9612007.0255738441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153.75668139232093</v>
      </c>
      <c r="D26" s="88">
        <f>VLOOKUP($E$6+$E$8*37-37,Data!$A$5:$AL$73,2+$A26)/1000000</f>
        <v>16.147345988183876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71111179.949696094</v>
      </c>
      <c r="AB26" s="112">
        <f>VLOOKUP($AC$5*37-37+$Y26,Data!$A$5:$AI$73,2+$AA$3)</f>
        <v>90271752.75</v>
      </c>
      <c r="AC26" s="112">
        <f t="shared" si="0"/>
        <v>19160572.800303906</v>
      </c>
      <c r="AD26" s="112">
        <f t="shared" si="1"/>
        <v>26.944529416975023</v>
      </c>
      <c r="AE26" s="112">
        <f t="shared" si="2"/>
        <v>19160572.800303906</v>
      </c>
      <c r="AF26" s="94">
        <f t="shared" si="3"/>
        <v>19160572.800493907</v>
      </c>
      <c r="AG26" s="94">
        <f t="shared" si="4"/>
        <v>1</v>
      </c>
      <c r="AH26" s="109" t="str">
        <f t="shared" si="5"/>
        <v>Brimbank</v>
      </c>
      <c r="AI26" s="110">
        <f t="shared" si="6"/>
        <v>-10065133.919490302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156.60687046112895</v>
      </c>
      <c r="D27" s="88">
        <f>VLOOKUP($E$6+$E$8*37-37,Data!$A$5:$AL$73,2+$A27)/1000000</f>
        <v>16.275205525420237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143246079.10608232</v>
      </c>
      <c r="AB27" s="112">
        <f>VLOOKUP($AC$5*37-37+$Y27,Data!$A$5:$AI$73,2+$AA$3)</f>
        <v>121417688.02</v>
      </c>
      <c r="AC27" s="112">
        <f t="shared" si="0"/>
        <v>-21828391.086082324</v>
      </c>
      <c r="AD27" s="112">
        <f t="shared" si="1"/>
        <v>-15.238386434240264</v>
      </c>
      <c r="AE27" s="112">
        <f t="shared" si="2"/>
        <v>-21828391.086082324</v>
      </c>
      <c r="AF27" s="94">
        <f t="shared" si="3"/>
        <v>-21828391.085882325</v>
      </c>
      <c r="AG27" s="94">
        <f t="shared" si="4"/>
        <v>28</v>
      </c>
      <c r="AH27" s="109" t="str">
        <f t="shared" si="5"/>
        <v>Frankston</v>
      </c>
      <c r="AI27" s="110">
        <f t="shared" si="6"/>
        <v>-13236644.839277495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146.85302513309247</v>
      </c>
      <c r="D28" s="88">
        <f>VLOOKUP($E$6+$E$8*37-37,Data!$A$5:$AL$73,2+$A28)/1000000</f>
        <v>14.432568154325466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94608300.65128535</v>
      </c>
      <c r="AB28" s="112">
        <f>VLOOKUP($AC$5*37-37+$Y28,Data!$A$5:$AI$73,2+$AA$3)</f>
        <v>85434267.049999997</v>
      </c>
      <c r="AC28" s="112">
        <f t="shared" si="0"/>
        <v>-9174033.6012853533</v>
      </c>
      <c r="AD28" s="112">
        <f t="shared" si="1"/>
        <v>-9.6968590896688038</v>
      </c>
      <c r="AE28" s="112">
        <f t="shared" si="2"/>
        <v>-9174033.6012853533</v>
      </c>
      <c r="AF28" s="94">
        <f t="shared" si="3"/>
        <v>-9174033.6010753531</v>
      </c>
      <c r="AG28" s="94">
        <f t="shared" si="4"/>
        <v>17</v>
      </c>
      <c r="AH28" s="109" t="str">
        <f t="shared" si="5"/>
        <v>Banyule</v>
      </c>
      <c r="AI28" s="110">
        <f t="shared" si="6"/>
        <v>-13541187.039275525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143.84159112825319</v>
      </c>
      <c r="D29" s="88">
        <f>VLOOKUP($E$6+$E$8*37-37,Data!$A$5:$AL$73,2+$A29)/1000000</f>
        <v>13.65293968146633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83483233.286472127</v>
      </c>
      <c r="AB29" s="112">
        <f>VLOOKUP($AC$5*37-37+$Y29,Data!$A$5:$AI$73,2+$AA$3)</f>
        <v>61438680.969999999</v>
      </c>
      <c r="AC29" s="112">
        <f t="shared" si="0"/>
        <v>-22044552.316472128</v>
      </c>
      <c r="AD29" s="112">
        <f t="shared" si="1"/>
        <v>-26.405963747027382</v>
      </c>
      <c r="AE29" s="112">
        <f t="shared" si="2"/>
        <v>-22044552.316472128</v>
      </c>
      <c r="AF29" s="94">
        <f t="shared" si="3"/>
        <v>-22044552.316252127</v>
      </c>
      <c r="AG29" s="94">
        <f t="shared" si="4"/>
        <v>29</v>
      </c>
      <c r="AH29" s="109" t="str">
        <f t="shared" si="5"/>
        <v>Hobsons Bay</v>
      </c>
      <c r="AI29" s="110">
        <f t="shared" si="6"/>
        <v>-14973890.690321147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143.88603428096627</v>
      </c>
      <c r="D30" s="88">
        <f>VLOOKUP($E$6+$E$8*37-37,Data!$A$5:$AL$73,2+$A30)/1000000</f>
        <v>12.871975612379879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103689448.6917977</v>
      </c>
      <c r="AB30" s="112">
        <f>VLOOKUP($AC$5*37-37+$Y30,Data!$A$5:$AI$73,2+$AA$3)</f>
        <v>87818238.920000002</v>
      </c>
      <c r="AC30" s="112">
        <f t="shared" si="0"/>
        <v>-15871209.771797702</v>
      </c>
      <c r="AD30" s="112">
        <f t="shared" si="1"/>
        <v>-15.306484866143554</v>
      </c>
      <c r="AE30" s="112">
        <f t="shared" si="2"/>
        <v>-15871209.771797702</v>
      </c>
      <c r="AF30" s="94">
        <f t="shared" si="3"/>
        <v>-15871209.771567702</v>
      </c>
      <c r="AG30" s="94">
        <f t="shared" si="4"/>
        <v>24</v>
      </c>
      <c r="AH30" s="109" t="str">
        <f t="shared" si="5"/>
        <v>Manningham</v>
      </c>
      <c r="AI30" s="110">
        <f t="shared" si="6"/>
        <v>-14987742.168463031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133.71497729999939</v>
      </c>
      <c r="D31" s="88">
        <f>VLOOKUP($E$6+$E$8*37-37,Data!$A$5:$AL$73,2+$A31)/1000000</f>
        <v>10.508151628603313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9551525.2474936713</v>
      </c>
      <c r="AB31" s="112">
        <f>VLOOKUP($AC$5*37-37+$Y31,Data!$A$5:$AI$73,2+$AA$3)</f>
        <v>9368870</v>
      </c>
      <c r="AC31" s="112">
        <f t="shared" si="0"/>
        <v>-182655.24749367125</v>
      </c>
      <c r="AD31" s="112">
        <f t="shared" si="1"/>
        <v>-1.912314973376636</v>
      </c>
      <c r="AE31" s="112">
        <f t="shared" si="2"/>
        <v>-182655.24749367125</v>
      </c>
      <c r="AF31" s="94">
        <f t="shared" si="3"/>
        <v>-182655.24725367126</v>
      </c>
      <c r="AG31" s="94">
        <f t="shared" si="4"/>
        <v>7</v>
      </c>
      <c r="AH31" s="109" t="str">
        <f t="shared" si="5"/>
        <v>Mornington Peninsula</v>
      </c>
      <c r="AI31" s="110">
        <f t="shared" si="6"/>
        <v>-15871209.771567702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133.56506026099638</v>
      </c>
      <c r="D32" s="88">
        <f>VLOOKUP($E$6+$E$8*37-37,Data!$A$5:$AL$73,2+$A32)/1000000</f>
        <v>9.5515252474936716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34307411.880715579</v>
      </c>
      <c r="AB32" s="112">
        <f>VLOOKUP($AC$5*37-37+$Y32,Data!$A$5:$AI$73,2+$AA$3)</f>
        <v>29442783.23</v>
      </c>
      <c r="AC32" s="112">
        <f t="shared" si="0"/>
        <v>-4864628.6507155783</v>
      </c>
      <c r="AD32" s="112">
        <f t="shared" si="1"/>
        <v>-14.179526767071632</v>
      </c>
      <c r="AE32" s="112">
        <f t="shared" si="2"/>
        <v>-4864628.6507155783</v>
      </c>
      <c r="AF32" s="94">
        <f t="shared" si="3"/>
        <v>-4864628.6504655788</v>
      </c>
      <c r="AG32" s="94">
        <f t="shared" si="4"/>
        <v>11</v>
      </c>
      <c r="AH32" s="109" t="str">
        <f t="shared" si="5"/>
        <v>Maroondah</v>
      </c>
      <c r="AI32" s="110">
        <f t="shared" si="6"/>
        <v>-17746458.588716306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136.11754308364425</v>
      </c>
      <c r="D33" s="88">
        <f>VLOOKUP($E$6+$E$8*37-37,Data!$A$5:$AL$73,2+$A33)/1000000</f>
        <v>9.746479191093929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28301919.309325401</v>
      </c>
      <c r="AB33" s="112">
        <f>VLOOKUP($AC$5*37-37+$Y33,Data!$A$5:$AI$73,2+$AA$3)</f>
        <v>19809877.190000001</v>
      </c>
      <c r="AC33" s="112">
        <f t="shared" si="0"/>
        <v>-8492042.1193253994</v>
      </c>
      <c r="AD33" s="112">
        <f t="shared" si="1"/>
        <v>-30.00518101444553</v>
      </c>
      <c r="AE33" s="112">
        <f t="shared" si="2"/>
        <v>-8492042.1193253994</v>
      </c>
      <c r="AF33" s="94">
        <f t="shared" si="3"/>
        <v>-8492042.1190654002</v>
      </c>
      <c r="AG33" s="94">
        <f t="shared" si="4"/>
        <v>16</v>
      </c>
      <c r="AH33" s="109" t="str">
        <f t="shared" si="5"/>
        <v>Kingston</v>
      </c>
      <c r="AI33" s="110">
        <f t="shared" si="6"/>
        <v>-18410877.704699617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135.64421902612725</v>
      </c>
      <c r="D34" s="88">
        <f>VLOOKUP($E$6+$E$8*37-37,Data!$A$5:$AL$73,2+$A34)/1000000</f>
        <v>10.55595550396556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68137715.298838139</v>
      </c>
      <c r="AB34" s="112">
        <f>VLOOKUP($AC$5*37-37+$Y34,Data!$A$5:$AI$73,2+$AA$3)</f>
        <v>59662331.369999997</v>
      </c>
      <c r="AC34" s="112">
        <f t="shared" si="0"/>
        <v>-8475383.9288381413</v>
      </c>
      <c r="AD34" s="112">
        <f t="shared" si="1"/>
        <v>-12.438608913825234</v>
      </c>
      <c r="AE34" s="112">
        <f t="shared" si="2"/>
        <v>-8475383.9288381413</v>
      </c>
      <c r="AF34" s="94">
        <f t="shared" si="3"/>
        <v>-8475383.9285681415</v>
      </c>
      <c r="AG34" s="94">
        <f t="shared" si="4"/>
        <v>15</v>
      </c>
      <c r="AH34" s="109" t="str">
        <f t="shared" si="5"/>
        <v>Knox</v>
      </c>
      <c r="AI34" s="110">
        <f t="shared" si="6"/>
        <v>-20708660.942641865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132.36427945051332</v>
      </c>
      <c r="D35" s="88">
        <f>VLOOKUP($E$6+$E$8*37-37,Data!$A$5:$AL$73,2+$A35)/1000000</f>
        <v>10.385414142752614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135766552.59510556</v>
      </c>
      <c r="AB35" s="112">
        <f>VLOOKUP($AC$5*37-37+$Y35,Data!$A$5:$AI$73,2+$AA$3)</f>
        <v>139026831.81999999</v>
      </c>
      <c r="AC35" s="112">
        <f t="shared" si="0"/>
        <v>3260279.2248944342</v>
      </c>
      <c r="AD35" s="112">
        <f t="shared" si="1"/>
        <v>2.4013861754430144</v>
      </c>
      <c r="AE35" s="112">
        <f t="shared" si="2"/>
        <v>3260279.2248944342</v>
      </c>
      <c r="AF35" s="94">
        <f t="shared" si="3"/>
        <v>3260279.225174434</v>
      </c>
      <c r="AG35" s="94">
        <f t="shared" si="4"/>
        <v>6</v>
      </c>
      <c r="AH35" s="109" t="str">
        <f t="shared" si="5"/>
        <v>Monash</v>
      </c>
      <c r="AI35" s="110">
        <f t="shared" si="6"/>
        <v>-21828391.085882325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133.81617940087679</v>
      </c>
      <c r="D36" s="88">
        <f>VLOOKUP($E$6+$E$8*37-37,Data!$A$5:$AL$73,2+$A36)/1000000</f>
        <v>10.98367901928594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118506556.56829534</v>
      </c>
      <c r="AB36" s="112">
        <f>VLOOKUP($AC$5*37-37+$Y36,Data!$A$5:$AI$73,2+$AA$3)</f>
        <v>125213060.91000001</v>
      </c>
      <c r="AC36" s="112">
        <f t="shared" si="0"/>
        <v>6706504.3417046666</v>
      </c>
      <c r="AD36" s="112">
        <f t="shared" si="1"/>
        <v>5.6591842138622148</v>
      </c>
      <c r="AE36" s="112">
        <f t="shared" si="2"/>
        <v>6706504.3417046666</v>
      </c>
      <c r="AF36" s="94">
        <f t="shared" si="3"/>
        <v>6706504.3419946665</v>
      </c>
      <c r="AG36" s="94">
        <f t="shared" si="4"/>
        <v>4</v>
      </c>
      <c r="AH36" s="109" t="str">
        <f t="shared" si="5"/>
        <v>Moreland</v>
      </c>
      <c r="AI36" s="110">
        <f t="shared" si="6"/>
        <v>-22044552.316252127</v>
      </c>
      <c r="AJ36" s="58"/>
      <c r="AK36" s="58"/>
    </row>
    <row r="37" spans="1:37" x14ac:dyDescent="0.3">
      <c r="A37" s="63">
        <v>27</v>
      </c>
      <c r="B37" s="64" t="s">
        <v>258</v>
      </c>
      <c r="C37" s="87">
        <f>VLOOKUP($E$4+$E$8*37-37,Data!$A$5:$AL$73,2+$A37)/1000000</f>
        <v>134.57175568281974</v>
      </c>
      <c r="D37" s="88">
        <f>VLOOKUP($E$6+$E$8*37-37,Data!$A$5:$AL$73,2+$A37)/1000000</f>
        <v>11.867434140348829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39454346.225873843</v>
      </c>
      <c r="AB37" s="112">
        <f>VLOOKUP($AC$5*37-37+$Y37,Data!$A$5:$AI$73,2+$AA$3)</f>
        <v>29842339.199999999</v>
      </c>
      <c r="AC37" s="112">
        <f t="shared" si="0"/>
        <v>-9612007.0258738436</v>
      </c>
      <c r="AD37" s="112">
        <f t="shared" si="1"/>
        <v>-24.362352808599745</v>
      </c>
      <c r="AE37" s="112">
        <f t="shared" si="2"/>
        <v>-9612007.0258738436</v>
      </c>
      <c r="AF37" s="94">
        <f t="shared" si="3"/>
        <v>-9612007.0255738441</v>
      </c>
      <c r="AG37" s="94">
        <f t="shared" si="4"/>
        <v>18</v>
      </c>
      <c r="AH37" s="109" t="str">
        <f t="shared" si="5"/>
        <v>Glen Eira</v>
      </c>
      <c r="AI37" s="110">
        <f t="shared" si="6"/>
        <v>-22768158.974231604</v>
      </c>
      <c r="AJ37" s="58"/>
      <c r="AK37" s="58"/>
    </row>
    <row r="38" spans="1:37" x14ac:dyDescent="0.3">
      <c r="A38" s="63">
        <v>28</v>
      </c>
      <c r="B38" s="64" t="s">
        <v>257</v>
      </c>
      <c r="C38" s="87">
        <f>VLOOKUP($E$4+$E$8*37-37,Data!$A$5:$AL$73,2+$A38)/1000000</f>
        <v>100.82424430924057</v>
      </c>
      <c r="D38" s="88">
        <f>VLOOKUP($E$6+$E$8*37-37,Data!$A$5:$AL$73,2+$A38)/1000000</f>
        <v>8.607522796735978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34938547.386342965</v>
      </c>
      <c r="AB38" s="112">
        <f>VLOOKUP($AC$5*37-37+$Y38,Data!$A$5:$AI$73,2+$AA$3)</f>
        <v>30596818.289999999</v>
      </c>
      <c r="AC38" s="112">
        <f t="shared" si="0"/>
        <v>-4341729.096342966</v>
      </c>
      <c r="AD38" s="112">
        <f t="shared" si="1"/>
        <v>-12.426759041619723</v>
      </c>
      <c r="AE38" s="112">
        <f t="shared" si="2"/>
        <v>-4341729.096342966</v>
      </c>
      <c r="AF38" s="94">
        <f t="shared" si="3"/>
        <v>-4341729.0960329659</v>
      </c>
      <c r="AG38" s="94">
        <f t="shared" si="4"/>
        <v>10</v>
      </c>
      <c r="AH38" s="109" t="str">
        <f t="shared" si="5"/>
        <v>Darebin</v>
      </c>
      <c r="AI38" s="110">
        <f t="shared" si="6"/>
        <v>-23482988.992216118</v>
      </c>
      <c r="AJ38" s="58"/>
      <c r="AK38" s="58"/>
    </row>
    <row r="39" spans="1:37" x14ac:dyDescent="0.3">
      <c r="A39" s="63">
        <v>29</v>
      </c>
      <c r="B39" s="64" t="s">
        <v>259</v>
      </c>
      <c r="C39" s="87">
        <f>VLOOKUP($E$4+$E$8*37-37,Data!$A$5:$AL$73,2+$A39)/1000000</f>
        <v>84.211078999024195</v>
      </c>
      <c r="D39" s="88">
        <f>VLOOKUP($E$6+$E$8*37-37,Data!$A$5:$AL$73,2+$A39)/1000000</f>
        <v>5.6990084923585211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260</v>
      </c>
      <c r="C40" s="87">
        <f>VLOOKUP($E$4+$E$8*37-37,Data!$A$5:$AL$73,2+$A40)/1000000</f>
        <v>114.90127210884492</v>
      </c>
      <c r="D40" s="88">
        <f>VLOOKUP($E$6+$E$8*37-37,Data!$A$5:$AL$73,2+$A40)/1000000</f>
        <v>7.8913240849050617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265</v>
      </c>
      <c r="C41" s="87">
        <f>VLOOKUP($E$4+$E$8*37-37,Data!$A$5:$AL$73,2+$A41)/1000000</f>
        <v>144.6691516729164</v>
      </c>
      <c r="D41" s="88">
        <f>VLOOKUP($E$6+$E$8*37-37,Data!$A$5:$AL$73,2+$A41)/1000000</f>
        <v>9.9901978384241179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266</v>
      </c>
      <c r="C42" s="87">
        <f>VLOOKUP($E$4+$E$8*37-37,Data!$A$5:$AL$73,2+$A42)/1000000</f>
        <v>138.01629480000003</v>
      </c>
      <c r="D42" s="88">
        <f>VLOOKUP($E$6+$E$8*37-37,Data!$A$5:$AL$73,2+$A42)/1000000</f>
        <v>9.3688699999999994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115" t="s">
        <v>267</v>
      </c>
      <c r="C43" s="116">
        <f>VLOOKUP($E$4+$E$8*37-37,Data!$A$5:$AL$73,2+$A43)/1000000</f>
        <v>0</v>
      </c>
      <c r="D43" s="116">
        <f>VLOOKUP($E$6+$E$8*37-37,Data!$A$5:$AL$73,2+$A43)/1000000</f>
        <v>0</v>
      </c>
      <c r="AF43" s="98"/>
      <c r="AG43" s="98"/>
      <c r="AH43" s="98"/>
    </row>
    <row r="44" spans="1:37" x14ac:dyDescent="0.3">
      <c r="C44" s="118" t="s">
        <v>274</v>
      </c>
      <c r="D44" s="118"/>
      <c r="AF44" s="98"/>
      <c r="AG44" s="98"/>
      <c r="AH44" s="98"/>
    </row>
    <row r="45" spans="1:37" x14ac:dyDescent="0.3">
      <c r="C45" s="89">
        <f>VLOOKUP($E$4+37,Data!$A$5:$AJ$73,36)</f>
        <v>3840738160.285141</v>
      </c>
      <c r="D45" s="90">
        <f>VLOOKUP($E$6+37,Data!$A$5:$AJ$73,36)</f>
        <v>389595849.75873542</v>
      </c>
      <c r="AF45" s="98"/>
      <c r="AG45" s="98"/>
      <c r="AH45" s="98"/>
    </row>
    <row r="46" spans="1:37" x14ac:dyDescent="0.3">
      <c r="C46" s="117" t="s">
        <v>272</v>
      </c>
      <c r="D46" s="117"/>
      <c r="AF46" s="98"/>
      <c r="AG46" s="98"/>
      <c r="AH46" s="98"/>
    </row>
    <row r="47" spans="1:37" x14ac:dyDescent="0.3">
      <c r="AF47" s="98"/>
      <c r="AG47" s="98"/>
      <c r="AH47" s="98"/>
    </row>
  </sheetData>
  <sheetProtection sheet="1" objects="1" scenarios="1"/>
  <mergeCells count="7">
    <mergeCell ref="C46:D46"/>
    <mergeCell ref="C44:D44"/>
    <mergeCell ref="X1:AI1"/>
    <mergeCell ref="B1:O1"/>
    <mergeCell ref="G8:O9"/>
    <mergeCell ref="B2:O2"/>
    <mergeCell ref="C9:D9"/>
  </mergeCells>
  <phoneticPr fontId="14" type="noConversion"/>
  <pageMargins left="0.39370078740157483" right="0.39370078740157483" top="0.39370078740157483" bottom="0.39370078740157483" header="0.31496062992125984" footer="0.31496062992125984"/>
  <pageSetup paperSize="9" scale="60" orientation="landscape" r:id="rId1"/>
  <colBreaks count="1" manualBreakCount="1">
    <brk id="23" max="4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2024-07-29T22:49:27Z</value>
    </field>
    <field name="Objective-ModificationStamp">
      <value order="0">2024-11-03T23:43:53Z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vA14154468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2024-07-29T22:02:28Z</cp:lastPrinted>
  <dcterms:created xsi:type="dcterms:W3CDTF">2019-06-28T08:16:50Z</dcterms:created>
  <dcterms:modified xsi:type="dcterms:W3CDTF">2024-07-29T22:58:03Z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2024-07-29T22:49:27Z</vt:filetime>
  </property>
  <property fmtid="{D5CDD505-2E9C-101B-9397-08002B2CF9AE}" pid="10" name="Objective-ModificationStamp">
    <vt:filetime>2024-11-03T23:43:53Z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vA14154468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