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875991a0710489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B9D7D89-DE12-4A35-8CEF-D5D0D87DCB80}" xr6:coauthVersionLast="47" xr6:coauthVersionMax="47" xr10:uidLastSave="{00000000-0000-0000-0000-000000000000}"/>
  <bookViews>
    <workbookView showHorizontalScroll="0" showSheetTabs="0" xWindow="-110" yWindow="-110" windowWidth="19420" windowHeight="1042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<sst xmlns="http://schemas.openxmlformats.org/spreadsheetml/2006/main" count="775" uniqueCount="111">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</sst>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49e2d757b6543e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Casey </c:v>
                </c:pt>
                <c:pt idx="1">
                  <c:v>Greater Dandenong </c:v>
                </c:pt>
                <c:pt idx="2">
                  <c:v>Frankston </c:v>
                </c:pt>
                <c:pt idx="3">
                  <c:v>Kingston </c:v>
                </c:pt>
                <c:pt idx="4">
                  <c:v>Cardinia </c:v>
                </c:pt>
                <c:pt idx="5">
                  <c:v>Monash </c:v>
                </c:pt>
                <c:pt idx="6">
                  <c:v>Knox </c:v>
                </c:pt>
                <c:pt idx="7">
                  <c:v>Mornington Pen.</c:v>
                </c:pt>
                <c:pt idx="8">
                  <c:v>Yarra Ranges </c:v>
                </c:pt>
                <c:pt idx="9">
                  <c:v>Whitehorse </c:v>
                </c:pt>
                <c:pt idx="10">
                  <c:v>Glen Eira </c:v>
                </c:pt>
                <c:pt idx="11">
                  <c:v>Maroondah </c:v>
                </c:pt>
                <c:pt idx="12">
                  <c:v>Bayside </c:v>
                </c:pt>
                <c:pt idx="13">
                  <c:v>Boroondara </c:v>
                </c:pt>
                <c:pt idx="14">
                  <c:v>Manningham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27.644230696978418</c:v>
                </c:pt>
                <c:pt idx="1">
                  <c:v>20.101495814804164</c:v>
                </c:pt>
                <c:pt idx="2">
                  <c:v>6.5491454305616426</c:v>
                </c:pt>
                <c:pt idx="3">
                  <c:v>6.0318734880208442</c:v>
                </c:pt>
                <c:pt idx="4">
                  <c:v>5.9740029221937121</c:v>
                </c:pt>
                <c:pt idx="5">
                  <c:v>5.6160972623497356</c:v>
                </c:pt>
                <c:pt idx="6">
                  <c:v>4.9599361826215373</c:v>
                </c:pt>
                <c:pt idx="7">
                  <c:v>3.1232198228403147</c:v>
                </c:pt>
                <c:pt idx="8">
                  <c:v>2.1964038127036765</c:v>
                </c:pt>
                <c:pt idx="9">
                  <c:v>2.1946231414200632</c:v>
                </c:pt>
                <c:pt idx="10">
                  <c:v>2.0744303805240003</c:v>
                </c:pt>
                <c:pt idx="11">
                  <c:v>1.5162040757392874</c:v>
                </c:pt>
                <c:pt idx="12">
                  <c:v>1.2446581731149704</c:v>
                </c:pt>
                <c:pt idx="13">
                  <c:v>1.2366453704654889</c:v>
                </c:pt>
                <c:pt idx="14">
                  <c:v>0.98913852571838656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7" t="str">
        <f>IF($B$5=1,W5,V5)</f>
        <v xml:space="preserve">Greater Dandenong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Casey </v>
      </c>
      <c r="S6" s="86">
        <f>VLOOKUP(MATCH(U6,$Z$6:$Z$84,0),$U$6:$AA$84,4)</f>
        <v>31050.00014</v>
      </c>
      <c r="T6" s="89">
        <f>VLOOKUP(MATCH(U6,$Z$6:$Z$84,0),$U$6:$AA$84,5)</f>
        <v>27.644230696978418</v>
      </c>
      <c r="U6" s="83">
        <v>1</v>
      </c>
      <c r="V6" s="84">
        <f>VLOOKUP($B$7+1,Data!$A$6:$CD$89,$AB6+2)</f>
        <v>6</v>
      </c>
      <c r="W6" s="84">
        <f>VLOOKUP(Data!$A7,Data!$A$6:$CD$289,$B$7+2)</f>
        <v>0</v>
      </c>
      <c r="X6" s="84">
        <f>IF($B$5=1,W6+AB6*0.00001,V6+AB6*0.00001)</f>
        <v>6.0000099999999996</v>
      </c>
      <c r="Y6" s="90">
        <f t="shared" ref="Y6:Y37" si="0">IF($B$5=1,X6/X$88*100,IF($B$5=2,X6/X$85*100))</f>
        <v>5.3418892069666008E-3</v>
      </c>
      <c r="Z6" s="82">
        <f>RANK(X6,$X$6:$X$84)</f>
        <v>59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Greater Dandenong </v>
      </c>
      <c r="S7" s="86">
        <f>VLOOKUP(MATCH(U7,$Z$6:$Z$84,0),$U$6:$AA$84,4)</f>
        <v>22578.000260000001</v>
      </c>
      <c r="T7" s="89">
        <f t="shared" ref="T7:T20" si="3">VLOOKUP(MATCH(U7,$Z$6:$Z$84,0),$U$6:$AA$84,5)</f>
        <v>20.101495814804164</v>
      </c>
      <c r="U7" s="83">
        <v>2</v>
      </c>
      <c r="V7" s="84">
        <f>VLOOKUP($B$7+1,Data!$A$6:$CD$89,$AB7+2)</f>
        <v>0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0">
        <f t="shared" si="0"/>
        <v>1.7806267679442539E-8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Frankston </v>
      </c>
      <c r="S8" s="86">
        <f t="shared" ref="S8:S20" si="6">VLOOKUP(MATCH(U8,$Z$6:$Z$84,0),$U$6:$AA$84,4)</f>
        <v>7356.0002000000004</v>
      </c>
      <c r="T8" s="89">
        <f t="shared" si="3"/>
        <v>6.5491454305616426</v>
      </c>
      <c r="U8" s="83">
        <v>3</v>
      </c>
      <c r="V8" s="84">
        <f>VLOOKUP($B$7+1,Data!$A$6:$CD$89,$AB8+2)</f>
        <v>36</v>
      </c>
      <c r="W8" s="84">
        <f>VLOOKUP(Data!$A9,Data!$A$6:$CD$289,$B$7+2)</f>
        <v>13</v>
      </c>
      <c r="X8" s="84">
        <f t="shared" si="4"/>
        <v>36.000030000000002</v>
      </c>
      <c r="Y8" s="90">
        <f t="shared" si="0"/>
        <v>3.2051308532398091E-2</v>
      </c>
      <c r="Z8" s="82">
        <f t="shared" si="5"/>
        <v>41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Greater Dandenong </v>
      </c>
      <c r="C9" s="100"/>
      <c r="D9" s="100"/>
      <c r="R9" s="88" t="str">
        <f t="shared" si="2"/>
        <v xml:space="preserve">Kingston </v>
      </c>
      <c r="S9" s="86">
        <f t="shared" si="6"/>
        <v>6775.0003500000003</v>
      </c>
      <c r="T9" s="89">
        <f t="shared" si="3"/>
        <v>6.0318734880208442</v>
      </c>
      <c r="U9" s="83">
        <v>4</v>
      </c>
      <c r="V9" s="84">
        <f>VLOOKUP($B$7+1,Data!$A$6:$CD$89,$AB9+2)</f>
        <v>493</v>
      </c>
      <c r="W9" s="84">
        <f>VLOOKUP(Data!$A10,Data!$A$6:$CD$289,$B$7+2)</f>
        <v>164</v>
      </c>
      <c r="X9" s="84">
        <f t="shared" si="4"/>
        <v>493.00004000000001</v>
      </c>
      <c r="Y9" s="90">
        <f t="shared" si="0"/>
        <v>0.43892453391079395</v>
      </c>
      <c r="Z9" s="82">
        <f t="shared" si="5"/>
        <v>22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Cardinia </v>
      </c>
      <c r="S10" s="86">
        <f t="shared" si="6"/>
        <v>6710.0001300000004</v>
      </c>
      <c r="T10" s="89">
        <f t="shared" si="3"/>
        <v>5.9740029221937121</v>
      </c>
      <c r="U10" s="83">
        <v>5</v>
      </c>
      <c r="V10" s="84">
        <f>VLOOKUP($B$7+1,Data!$A$6:$CD$89,$AB10+2)</f>
        <v>352</v>
      </c>
      <c r="W10" s="84">
        <f>VLOOKUP(Data!$A11,Data!$A$6:$CD$289,$B$7+2)</f>
        <v>19</v>
      </c>
      <c r="X10" s="84">
        <f t="shared" si="4"/>
        <v>352.00004999999999</v>
      </c>
      <c r="Y10" s="90">
        <f t="shared" si="0"/>
        <v>0.31339035567385787</v>
      </c>
      <c r="Z10" s="82">
        <f t="shared" si="5"/>
        <v>26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Casey </v>
      </c>
      <c r="C11" s="56">
        <f>S6</f>
        <v>31050.00014</v>
      </c>
      <c r="D11" s="66">
        <f>T6</f>
        <v>27.644230696978418</v>
      </c>
      <c r="E11" s="57">
        <f t="shared" ref="E11:E25" si="7">IF($H$7=1,C11,D11)</f>
        <v>27.644230696978418</v>
      </c>
      <c r="R11" s="88" t="str">
        <f t="shared" si="2"/>
        <v xml:space="preserve">Monash </v>
      </c>
      <c r="S11" s="86">
        <f t="shared" si="6"/>
        <v>6308.0004900000004</v>
      </c>
      <c r="T11" s="89">
        <f t="shared" si="3"/>
        <v>5.6160972623497356</v>
      </c>
      <c r="U11" s="83">
        <v>6</v>
      </c>
      <c r="V11" s="84">
        <f>VLOOKUP($B$7+1,Data!$A$6:$CD$89,$AB11+2)</f>
        <v>799</v>
      </c>
      <c r="W11" s="84">
        <f>VLOOKUP(Data!$A12,Data!$A$6:$CD$289,$B$7+2)</f>
        <v>51</v>
      </c>
      <c r="X11" s="84">
        <f t="shared" si="4"/>
        <v>799.00005999999996</v>
      </c>
      <c r="Y11" s="90">
        <f t="shared" si="0"/>
        <v>0.71136044721253244</v>
      </c>
      <c r="Z11" s="82">
        <f t="shared" si="5"/>
        <v>17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Greater Dandenong </v>
      </c>
      <c r="C12" s="58">
        <f>S7</f>
        <v>22578.000260000001</v>
      </c>
      <c r="D12" s="67">
        <f t="shared" ref="D12:D25" si="9">T7</f>
        <v>20.101495814804164</v>
      </c>
      <c r="E12" s="57">
        <f t="shared" si="7"/>
        <v>20.101495814804164</v>
      </c>
      <c r="R12" s="88" t="str">
        <f t="shared" si="2"/>
        <v xml:space="preserve">Knox </v>
      </c>
      <c r="S12" s="86">
        <f t="shared" si="6"/>
        <v>5571.00036</v>
      </c>
      <c r="T12" s="89">
        <f t="shared" si="3"/>
        <v>4.9599361826215373</v>
      </c>
      <c r="U12" s="83">
        <v>7</v>
      </c>
      <c r="V12" s="84">
        <f>VLOOKUP($B$7+1,Data!$A$6:$CD$89,$AB12+2)</f>
        <v>1398</v>
      </c>
      <c r="W12" s="84">
        <f>VLOOKUP(Data!$A13,Data!$A$6:$CD$289,$B$7+2)</f>
        <v>1115</v>
      </c>
      <c r="X12" s="84">
        <f t="shared" si="4"/>
        <v>1398.0000700000001</v>
      </c>
      <c r="Y12" s="90">
        <f t="shared" si="0"/>
        <v>1.2446581731149704</v>
      </c>
      <c r="Z12" s="82">
        <f t="shared" si="5"/>
        <v>13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Frankston </v>
      </c>
      <c r="C13" s="58">
        <f t="shared" ref="C13:C25" si="10">S8</f>
        <v>7356.0002000000004</v>
      </c>
      <c r="D13" s="67">
        <f t="shared" si="9"/>
        <v>6.5491454305616426</v>
      </c>
      <c r="E13" s="57">
        <f t="shared" si="7"/>
        <v>6.5491454305616426</v>
      </c>
      <c r="R13" s="88" t="str">
        <f t="shared" si="2"/>
        <v>Mornington Pen.</v>
      </c>
      <c r="S13" s="86">
        <f t="shared" si="6"/>
        <v>3508.0005299999998</v>
      </c>
      <c r="T13" s="89">
        <f t="shared" si="3"/>
        <v>3.1232198228403147</v>
      </c>
      <c r="U13" s="83">
        <v>8</v>
      </c>
      <c r="V13" s="84">
        <f>VLOOKUP($B$7+1,Data!$A$6:$CD$89,$AB13+2)</f>
        <v>5</v>
      </c>
      <c r="W13" s="84">
        <f>VLOOKUP(Data!$A14,Data!$A$6:$CD$289,$B$7+2)</f>
        <v>4</v>
      </c>
      <c r="X13" s="84">
        <f t="shared" si="4"/>
        <v>5.0000799999999996</v>
      </c>
      <c r="Y13" s="90">
        <f t="shared" si="0"/>
        <v>4.4516381449313525E-3</v>
      </c>
      <c r="Z13" s="82">
        <f t="shared" si="5"/>
        <v>64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Kingston </v>
      </c>
      <c r="C14" s="58">
        <f t="shared" si="10"/>
        <v>6775.0003500000003</v>
      </c>
      <c r="D14" s="67">
        <f t="shared" si="9"/>
        <v>6.0318734880208442</v>
      </c>
      <c r="E14" s="57">
        <f t="shared" si="7"/>
        <v>6.0318734880208442</v>
      </c>
      <c r="R14" s="88" t="str">
        <f t="shared" si="2"/>
        <v xml:space="preserve">Yarra Ranges </v>
      </c>
      <c r="S14" s="86">
        <f t="shared" si="6"/>
        <v>2467.0007799999998</v>
      </c>
      <c r="T14" s="89">
        <f t="shared" si="3"/>
        <v>2.1964038127036765</v>
      </c>
      <c r="U14" s="83">
        <v>9</v>
      </c>
      <c r="V14" s="84">
        <f>VLOOKUP($B$7+1,Data!$A$6:$CD$89,$AB14+2)</f>
        <v>1389</v>
      </c>
      <c r="W14" s="84">
        <f>VLOOKUP(Data!$A15,Data!$A$6:$CD$289,$B$7+2)</f>
        <v>976</v>
      </c>
      <c r="X14" s="84">
        <f t="shared" si="4"/>
        <v>1389.00009</v>
      </c>
      <c r="Y14" s="90">
        <f t="shared" si="0"/>
        <v>1.2366453704654889</v>
      </c>
      <c r="Z14" s="82">
        <f t="shared" si="5"/>
        <v>14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Cardinia </v>
      </c>
      <c r="C15" s="58">
        <f t="shared" si="10"/>
        <v>6710.0001300000004</v>
      </c>
      <c r="D15" s="67">
        <f t="shared" si="9"/>
        <v>5.9740029221937121</v>
      </c>
      <c r="E15" s="57">
        <f t="shared" si="7"/>
        <v>5.9740029221937121</v>
      </c>
      <c r="R15" s="88" t="str">
        <f t="shared" si="2"/>
        <v xml:space="preserve">Whitehorse </v>
      </c>
      <c r="S15" s="86">
        <f t="shared" si="6"/>
        <v>2465.0007300000002</v>
      </c>
      <c r="T15" s="89">
        <f t="shared" si="3"/>
        <v>2.1946231414200632</v>
      </c>
      <c r="U15" s="83">
        <v>10</v>
      </c>
      <c r="V15" s="84">
        <f>VLOOKUP($B$7+1,Data!$A$6:$CD$89,$AB15+2)</f>
        <v>339</v>
      </c>
      <c r="W15" s="84">
        <f>VLOOKUP(Data!$A16,Data!$A$6:$CD$289,$B$7+2)</f>
        <v>178</v>
      </c>
      <c r="X15" s="84">
        <f t="shared" si="4"/>
        <v>339.00009999999997</v>
      </c>
      <c r="Y15" s="90">
        <f t="shared" si="0"/>
        <v>0.30181632619788945</v>
      </c>
      <c r="Z15" s="82">
        <f t="shared" si="5"/>
        <v>28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Monash </v>
      </c>
      <c r="C16" s="58">
        <f t="shared" si="10"/>
        <v>6308.0004900000004</v>
      </c>
      <c r="D16" s="67">
        <f t="shared" si="9"/>
        <v>5.6160972623497356</v>
      </c>
      <c r="E16" s="57">
        <f t="shared" si="7"/>
        <v>5.6160972623497356</v>
      </c>
      <c r="R16" s="88" t="str">
        <f t="shared" si="2"/>
        <v xml:space="preserve">Glen Eira </v>
      </c>
      <c r="S16" s="86">
        <f t="shared" si="6"/>
        <v>2330.0002199999999</v>
      </c>
      <c r="T16" s="89">
        <f t="shared" si="3"/>
        <v>2.0744303805240003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9.7934472236933975E-8</v>
      </c>
      <c r="Z16" s="82">
        <f t="shared" si="5"/>
        <v>78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Knox </v>
      </c>
      <c r="C17" s="58">
        <f t="shared" si="10"/>
        <v>5571.00036</v>
      </c>
      <c r="D17" s="67">
        <f t="shared" si="9"/>
        <v>4.9599361826215373</v>
      </c>
      <c r="E17" s="57">
        <f t="shared" si="7"/>
        <v>4.9599361826215373</v>
      </c>
      <c r="R17" s="88" t="str">
        <f t="shared" si="2"/>
        <v xml:space="preserve">Maroondah </v>
      </c>
      <c r="S17" s="86">
        <f t="shared" si="6"/>
        <v>1703.0004300000001</v>
      </c>
      <c r="T17" s="89">
        <f t="shared" si="3"/>
        <v>1.5162040757392874</v>
      </c>
      <c r="U17" s="83">
        <v>12</v>
      </c>
      <c r="V17" s="84">
        <f>VLOOKUP($B$7+1,Data!$A$6:$CD$89,$AB17+2)</f>
        <v>17</v>
      </c>
      <c r="W17" s="84">
        <f>VLOOKUP(Data!$A18,Data!$A$6:$CD$289,$B$7+2)</f>
        <v>8</v>
      </c>
      <c r="X17" s="84">
        <f t="shared" si="4"/>
        <v>17.000119999999999</v>
      </c>
      <c r="Y17" s="90">
        <f t="shared" si="0"/>
        <v>1.5135434365132233E-2</v>
      </c>
      <c r="Z17" s="82">
        <f t="shared" si="5"/>
        <v>48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>Mornington Pen.</v>
      </c>
      <c r="C18" s="58">
        <f t="shared" si="10"/>
        <v>3508.0005299999998</v>
      </c>
      <c r="D18" s="67">
        <f t="shared" si="9"/>
        <v>3.1232198228403147</v>
      </c>
      <c r="E18" s="57">
        <f t="shared" si="7"/>
        <v>3.1232198228403147</v>
      </c>
      <c r="R18" s="88" t="str">
        <f t="shared" si="2"/>
        <v xml:space="preserve">Bayside </v>
      </c>
      <c r="S18" s="86">
        <f t="shared" si="6"/>
        <v>1398.0000700000001</v>
      </c>
      <c r="T18" s="89">
        <f t="shared" si="3"/>
        <v>1.2446581731149704</v>
      </c>
      <c r="U18" s="83">
        <v>13</v>
      </c>
      <c r="V18" s="84">
        <f>VLOOKUP($B$7+1,Data!$A$6:$CD$89,$AB18+2)</f>
        <v>6710</v>
      </c>
      <c r="W18" s="84">
        <f>VLOOKUP(Data!$A19,Data!$A$6:$CD$289,$B$7+2)</f>
        <v>609</v>
      </c>
      <c r="X18" s="84">
        <f t="shared" si="4"/>
        <v>6710.0001300000004</v>
      </c>
      <c r="Y18" s="90">
        <f t="shared" si="0"/>
        <v>5.9740029221937121</v>
      </c>
      <c r="Z18" s="82">
        <f t="shared" si="5"/>
        <v>5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Yarra Ranges </v>
      </c>
      <c r="C19" s="58">
        <f t="shared" si="10"/>
        <v>2467.0007799999998</v>
      </c>
      <c r="D19" s="67">
        <f t="shared" si="9"/>
        <v>2.1964038127036765</v>
      </c>
      <c r="E19" s="57">
        <f t="shared" si="7"/>
        <v>2.1964038127036765</v>
      </c>
      <c r="R19" s="88" t="str">
        <f t="shared" si="2"/>
        <v xml:space="preserve">Boroondara </v>
      </c>
      <c r="S19" s="86">
        <f t="shared" si="6"/>
        <v>1389.00009</v>
      </c>
      <c r="T19" s="89">
        <f t="shared" si="3"/>
        <v>1.2366453704654889</v>
      </c>
      <c r="U19" s="83">
        <v>14</v>
      </c>
      <c r="V19" s="84">
        <f>VLOOKUP($B$7+1,Data!$A$6:$CD$89,$AB19+2)</f>
        <v>31050</v>
      </c>
      <c r="W19" s="84">
        <f>VLOOKUP(Data!$A20,Data!$A$6:$CD$289,$B$7+2)</f>
        <v>3577</v>
      </c>
      <c r="X19" s="84">
        <f t="shared" si="4"/>
        <v>31050.00014</v>
      </c>
      <c r="Y19" s="90">
        <f t="shared" si="0"/>
        <v>27.644230696978418</v>
      </c>
      <c r="Z19" s="82">
        <f t="shared" si="5"/>
        <v>1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Whitehorse </v>
      </c>
      <c r="C20" s="58">
        <f t="shared" si="10"/>
        <v>2465.0007300000002</v>
      </c>
      <c r="D20" s="67">
        <f t="shared" si="9"/>
        <v>2.1946231414200632</v>
      </c>
      <c r="E20" s="57">
        <f t="shared" si="7"/>
        <v>2.1946231414200632</v>
      </c>
      <c r="R20" s="88" t="str">
        <f t="shared" si="2"/>
        <v xml:space="preserve">Manningham </v>
      </c>
      <c r="S20" s="86">
        <f t="shared" si="6"/>
        <v>1111.0003999999999</v>
      </c>
      <c r="T20" s="89">
        <f t="shared" si="3"/>
        <v>0.98913852571838656</v>
      </c>
      <c r="U20" s="83">
        <v>15</v>
      </c>
      <c r="V20" s="84">
        <f>VLOOKUP($B$7+1,Data!$A$6:$CD$89,$AB20+2)</f>
        <v>4</v>
      </c>
      <c r="W20" s="84">
        <f>VLOOKUP(Data!$A21,Data!$A$6:$CD$289,$B$7+2)</f>
        <v>3</v>
      </c>
      <c r="X20" s="84">
        <f t="shared" si="4"/>
        <v>4.0001499999999997</v>
      </c>
      <c r="Y20" s="90">
        <f t="shared" si="0"/>
        <v>3.5613870828961032E-3</v>
      </c>
      <c r="Z20" s="82">
        <f t="shared" si="5"/>
        <v>67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Glen Eira </v>
      </c>
      <c r="C21" s="58">
        <f t="shared" si="10"/>
        <v>2330.0002199999999</v>
      </c>
      <c r="D21" s="67">
        <f t="shared" si="9"/>
        <v>2.0744303805240003</v>
      </c>
      <c r="E21" s="57">
        <f t="shared" si="7"/>
        <v>2.0744303805240003</v>
      </c>
      <c r="U21" s="83">
        <v>16</v>
      </c>
      <c r="V21" s="84">
        <f>VLOOKUP($B$7+1,Data!$A$6:$CD$89,$AB21+2)</f>
        <v>5</v>
      </c>
      <c r="W21" s="84">
        <f>VLOOKUP(Data!$A22,Data!$A$6:$CD$289,$B$7+2)</f>
        <v>3</v>
      </c>
      <c r="X21" s="84">
        <f t="shared" si="4"/>
        <v>5.0001600000000002</v>
      </c>
      <c r="Y21" s="90">
        <f t="shared" si="0"/>
        <v>4.4517093700020705E-3</v>
      </c>
      <c r="Z21" s="82">
        <f t="shared" si="5"/>
        <v>63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Maroondah </v>
      </c>
      <c r="C22" s="58">
        <f t="shared" si="10"/>
        <v>1703.0004300000001</v>
      </c>
      <c r="D22" s="67">
        <f t="shared" si="9"/>
        <v>1.5162040757392874</v>
      </c>
      <c r="E22" s="57">
        <f t="shared" si="7"/>
        <v>1.5162040757392874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1.5135327527526158E-7</v>
      </c>
      <c r="Z22" s="82">
        <f t="shared" si="5"/>
        <v>77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Bayside </v>
      </c>
      <c r="C23" s="58">
        <f t="shared" si="10"/>
        <v>1398.0000700000001</v>
      </c>
      <c r="D23" s="67">
        <f t="shared" si="9"/>
        <v>1.2446581731149704</v>
      </c>
      <c r="E23" s="57">
        <f t="shared" si="7"/>
        <v>1.2446581731149704</v>
      </c>
      <c r="U23" s="83">
        <v>18</v>
      </c>
      <c r="V23" s="84">
        <f>VLOOKUP($B$7+1,Data!$A$6:$CD$89,$AB23+2)</f>
        <v>397</v>
      </c>
      <c r="W23" s="84">
        <f>VLOOKUP(Data!$A24,Data!$A$6:$CD$289,$B$7+2)</f>
        <v>181</v>
      </c>
      <c r="X23" s="84">
        <f t="shared" si="4"/>
        <v>397.00018</v>
      </c>
      <c r="Y23" s="90">
        <f t="shared" si="0"/>
        <v>0.35345457369334349</v>
      </c>
      <c r="Z23" s="82">
        <f t="shared" si="5"/>
        <v>24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Boroondara </v>
      </c>
      <c r="C24" s="58">
        <f t="shared" si="10"/>
        <v>1389.00009</v>
      </c>
      <c r="D24" s="67">
        <f t="shared" si="9"/>
        <v>1.2366453704654889</v>
      </c>
      <c r="E24" s="57">
        <f t="shared" si="7"/>
        <v>1.2366453704654889</v>
      </c>
      <c r="U24" s="83">
        <v>19</v>
      </c>
      <c r="V24" s="84">
        <f>VLOOKUP($B$7+1,Data!$A$6:$CD$89,$AB24+2)</f>
        <v>29</v>
      </c>
      <c r="W24" s="84">
        <f>VLOOKUP(Data!$A25,Data!$A$6:$CD$289,$B$7+2)</f>
        <v>4</v>
      </c>
      <c r="X24" s="84">
        <f t="shared" si="4"/>
        <v>29.00019</v>
      </c>
      <c r="Y24" s="90">
        <f t="shared" si="0"/>
        <v>2.5819257294734638E-2</v>
      </c>
      <c r="Z24" s="82">
        <f t="shared" si="5"/>
        <v>44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Manningham </v>
      </c>
      <c r="C25" s="59">
        <f t="shared" si="10"/>
        <v>1111.0003999999999</v>
      </c>
      <c r="D25" s="68">
        <f t="shared" si="9"/>
        <v>0.98913852571838656</v>
      </c>
      <c r="E25" s="57">
        <f t="shared" si="7"/>
        <v>0.98913852571838656</v>
      </c>
      <c r="U25" s="83">
        <v>20</v>
      </c>
      <c r="V25" s="84">
        <f>VLOOKUP($B$7+1,Data!$A$6:$CD$89,$AB25+2)</f>
        <v>7356</v>
      </c>
      <c r="W25" s="84">
        <f>VLOOKUP(Data!$A26,Data!$A$6:$CD$289,$B$7+2)</f>
        <v>1660</v>
      </c>
      <c r="X25" s="84">
        <f t="shared" si="4"/>
        <v>7356.0002000000004</v>
      </c>
      <c r="Y25" s="90">
        <f t="shared" si="0"/>
        <v>6.5491454305616426</v>
      </c>
      <c r="Z25" s="82">
        <f t="shared" si="5"/>
        <v>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3</v>
      </c>
      <c r="X26" s="84">
        <f t="shared" si="4"/>
        <v>5.00021</v>
      </c>
      <c r="Y26" s="90">
        <f t="shared" si="0"/>
        <v>4.4517538856712691E-3</v>
      </c>
      <c r="Z26" s="82">
        <f t="shared" si="5"/>
        <v>62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2330</v>
      </c>
      <c r="W27" s="84">
        <f>VLOOKUP(Data!$A28,Data!$A$6:$CD$289,$B$7+2)</f>
        <v>1480</v>
      </c>
      <c r="X27" s="84">
        <f t="shared" si="4"/>
        <v>2330.0002199999999</v>
      </c>
      <c r="Y27" s="90">
        <f t="shared" si="0"/>
        <v>2.0744303805240003</v>
      </c>
      <c r="Z27" s="82">
        <f t="shared" si="5"/>
        <v>11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3</v>
      </c>
      <c r="X28" s="84">
        <f t="shared" si="4"/>
        <v>2.3000000000000001E-4</v>
      </c>
      <c r="Y28" s="90">
        <f t="shared" si="0"/>
        <v>2.0477207831358919E-7</v>
      </c>
      <c r="Z28" s="82">
        <f t="shared" si="5"/>
        <v>76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6.0000099999999996</v>
      </c>
      <c r="D29" s="69">
        <f t="shared" ref="D29:D60" si="13">Y6</f>
        <v>5.3418892069666008E-3</v>
      </c>
      <c r="U29" s="83">
        <v>24</v>
      </c>
      <c r="V29" s="84">
        <f>VLOOKUP($B$7+1,Data!$A$6:$CD$89,$AB29+2)</f>
        <v>10</v>
      </c>
      <c r="W29" s="84">
        <f>VLOOKUP(Data!$A30,Data!$A$6:$CD$289,$B$7+2)</f>
        <v>0</v>
      </c>
      <c r="X29" s="84">
        <f t="shared" si="4"/>
        <v>10.00024</v>
      </c>
      <c r="Y29" s="90">
        <f t="shared" si="0"/>
        <v>8.903347514933423E-3</v>
      </c>
      <c r="Z29" s="82">
        <f t="shared" si="5"/>
        <v>53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1.7806267679442539E-8</v>
      </c>
      <c r="U30" s="83">
        <v>25</v>
      </c>
      <c r="V30" s="84">
        <f>VLOOKUP($B$7+1,Data!$A$6:$CD$89,$AB30+2)</f>
        <v>43</v>
      </c>
      <c r="W30" s="84">
        <f>VLOOKUP(Data!$A31,Data!$A$6:$CD$289,$B$7+2)</f>
        <v>16</v>
      </c>
      <c r="X30" s="84">
        <f t="shared" si="4"/>
        <v>43.000250000000001</v>
      </c>
      <c r="Y30" s="90">
        <f t="shared" si="0"/>
        <v>3.8283698089147458E-2</v>
      </c>
      <c r="Z30" s="82">
        <f t="shared" si="5"/>
        <v>39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36.000030000000002</v>
      </c>
      <c r="D31" s="70">
        <f t="shared" si="13"/>
        <v>3.2051308532398091E-2</v>
      </c>
      <c r="U31" s="83">
        <v>26</v>
      </c>
      <c r="V31" s="84">
        <f>VLOOKUP($B$7+1,Data!$A$6:$CD$89,$AB31+2)</f>
        <v>22578</v>
      </c>
      <c r="W31" s="84">
        <f>VLOOKUP(Data!$A32,Data!$A$6:$CD$289,$B$7+2)</f>
        <v>22578</v>
      </c>
      <c r="X31" s="84">
        <f t="shared" si="4"/>
        <v>22578.000260000001</v>
      </c>
      <c r="Y31" s="90">
        <f t="shared" si="0"/>
        <v>20.101495814804164</v>
      </c>
      <c r="Z31" s="82">
        <f t="shared" si="5"/>
        <v>2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493.00004000000001</v>
      </c>
      <c r="D32" s="70">
        <f t="shared" si="13"/>
        <v>0.43892453391079395</v>
      </c>
      <c r="U32" s="83">
        <v>27</v>
      </c>
      <c r="V32" s="84">
        <f>VLOOKUP($B$7+1,Data!$A$6:$CD$89,$AB32+2)</f>
        <v>216</v>
      </c>
      <c r="W32" s="84">
        <f>VLOOKUP(Data!$A33,Data!$A$6:$CD$289,$B$7+2)</f>
        <v>56</v>
      </c>
      <c r="X32" s="84">
        <f t="shared" si="4"/>
        <v>216.00027</v>
      </c>
      <c r="Y32" s="90">
        <f t="shared" si="0"/>
        <v>0.19230793132259311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352.00004999999999</v>
      </c>
      <c r="D33" s="70">
        <f t="shared" si="13"/>
        <v>0.31339035567385787</v>
      </c>
      <c r="U33" s="83">
        <v>28</v>
      </c>
      <c r="V33" s="84">
        <f>VLOOKUP($B$7+1,Data!$A$6:$CD$89,$AB33+2)</f>
        <v>18</v>
      </c>
      <c r="W33" s="84">
        <f>VLOOKUP(Data!$A34,Data!$A$6:$CD$289,$B$7+2)</f>
        <v>14</v>
      </c>
      <c r="X33" s="84">
        <f t="shared" si="4"/>
        <v>18.00028</v>
      </c>
      <c r="Y33" s="90">
        <f t="shared" si="0"/>
        <v>1.6025890199245798E-2</v>
      </c>
      <c r="Z33" s="82">
        <f t="shared" si="5"/>
        <v>46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799.00005999999996</v>
      </c>
      <c r="D34" s="70">
        <f t="shared" si="13"/>
        <v>0.71136044721253244</v>
      </c>
      <c r="U34" s="83">
        <v>29</v>
      </c>
      <c r="V34" s="84">
        <f>VLOOKUP($B$7+1,Data!$A$6:$CD$89,$AB34+2)</f>
        <v>7</v>
      </c>
      <c r="W34" s="84">
        <f>VLOOKUP(Data!$A35,Data!$A$6:$CD$289,$B$7+2)</f>
        <v>4</v>
      </c>
      <c r="X34" s="84">
        <f t="shared" si="4"/>
        <v>7.0002899999999997</v>
      </c>
      <c r="Y34" s="90">
        <f t="shared" si="0"/>
        <v>6.2324518786862409E-3</v>
      </c>
      <c r="Z34" s="82">
        <f t="shared" si="5"/>
        <v>57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1398.0000700000001</v>
      </c>
      <c r="D35" s="70">
        <f t="shared" si="13"/>
        <v>1.2446581731149704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2.6709401519163808E-7</v>
      </c>
      <c r="Z35" s="82">
        <f t="shared" si="5"/>
        <v>75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5.0000799999999996</v>
      </c>
      <c r="D36" s="70">
        <f t="shared" si="13"/>
        <v>4.4516381449313525E-3</v>
      </c>
      <c r="U36" s="83">
        <v>31</v>
      </c>
      <c r="V36" s="84">
        <f>VLOOKUP($B$7+1,Data!$A$6:$CD$89,$AB36+2)</f>
        <v>234</v>
      </c>
      <c r="W36" s="84">
        <f>VLOOKUP(Data!$A37,Data!$A$6:$CD$289,$B$7+2)</f>
        <v>126</v>
      </c>
      <c r="X36" s="84">
        <f t="shared" si="4"/>
        <v>234.00031000000001</v>
      </c>
      <c r="Y36" s="90">
        <f t="shared" si="0"/>
        <v>0.20833360784662677</v>
      </c>
      <c r="Z36" s="82">
        <f t="shared" si="5"/>
        <v>32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1389.00009</v>
      </c>
      <c r="D37" s="70">
        <f t="shared" si="13"/>
        <v>1.2366453704654889</v>
      </c>
      <c r="U37" s="83">
        <v>32</v>
      </c>
      <c r="V37" s="84">
        <f>VLOOKUP($B$7+1,Data!$A$6:$CD$89,$AB37+2)</f>
        <v>4</v>
      </c>
      <c r="W37" s="84">
        <f>VLOOKUP(Data!$A38,Data!$A$6:$CD$289,$B$7+2)</f>
        <v>5</v>
      </c>
      <c r="X37" s="84">
        <f t="shared" si="4"/>
        <v>4.0003200000000003</v>
      </c>
      <c r="Y37" s="90">
        <f t="shared" si="0"/>
        <v>3.5615384361713793E-3</v>
      </c>
      <c r="Z37" s="82">
        <f t="shared" si="5"/>
        <v>66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339.00009999999997</v>
      </c>
      <c r="D38" s="70">
        <f t="shared" si="13"/>
        <v>0.30181632619788945</v>
      </c>
      <c r="U38" s="83">
        <v>33</v>
      </c>
      <c r="V38" s="84">
        <f>VLOOKUP($B$7+1,Data!$A$6:$CD$89,$AB38+2)</f>
        <v>361</v>
      </c>
      <c r="W38" s="84">
        <f>VLOOKUP(Data!$A39,Data!$A$6:$CD$289,$B$7+2)</f>
        <v>222</v>
      </c>
      <c r="X38" s="84">
        <f t="shared" si="4"/>
        <v>361.00033000000002</v>
      </c>
      <c r="Y38" s="90">
        <f t="shared" ref="Y38:Y69" si="14">IF($B$5=1,X38/X$88*100,IF($B$5=2,X38/X$85*100))</f>
        <v>0.32140342541735456</v>
      </c>
      <c r="Z38" s="82">
        <f t="shared" si="5"/>
        <v>25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9.7934472236933975E-8</v>
      </c>
      <c r="U39" s="83">
        <v>34</v>
      </c>
      <c r="V39" s="84">
        <f>VLOOKUP($B$7+1,Data!$A$6:$CD$89,$AB39+2)</f>
        <v>11</v>
      </c>
      <c r="W39" s="84">
        <f>VLOOKUP(Data!$A40,Data!$A$6:$CD$289,$B$7+2)</f>
        <v>0</v>
      </c>
      <c r="X39" s="84">
        <f t="shared" si="4"/>
        <v>11.00034</v>
      </c>
      <c r="Y39" s="90">
        <f t="shared" si="14"/>
        <v>9.793749930243947E-3</v>
      </c>
      <c r="Z39" s="82">
        <f t="shared" si="5"/>
        <v>51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17.000119999999999</v>
      </c>
      <c r="D40" s="70">
        <f t="shared" si="13"/>
        <v>1.5135434365132233E-2</v>
      </c>
      <c r="U40" s="83">
        <v>35</v>
      </c>
      <c r="V40" s="84">
        <f>VLOOKUP($B$7+1,Data!$A$6:$CD$89,$AB40+2)</f>
        <v>6775</v>
      </c>
      <c r="W40" s="84">
        <f>VLOOKUP(Data!$A41,Data!$A$6:$CD$289,$B$7+2)</f>
        <v>7626</v>
      </c>
      <c r="X40" s="84">
        <f t="shared" si="4"/>
        <v>6775.0003500000003</v>
      </c>
      <c r="Y40" s="90">
        <f t="shared" si="14"/>
        <v>6.0318734880208442</v>
      </c>
      <c r="Z40" s="82">
        <f t="shared" si="5"/>
        <v>4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6710.0001300000004</v>
      </c>
      <c r="D41" s="70">
        <f t="shared" si="13"/>
        <v>5.9740029221937121</v>
      </c>
      <c r="U41" s="83">
        <v>36</v>
      </c>
      <c r="V41" s="84">
        <f>VLOOKUP($B$7+1,Data!$A$6:$CD$89,$AB41+2)</f>
        <v>5571</v>
      </c>
      <c r="W41" s="84">
        <f>VLOOKUP(Data!$A42,Data!$A$6:$CD$289,$B$7+2)</f>
        <v>2737</v>
      </c>
      <c r="X41" s="84">
        <f t="shared" si="4"/>
        <v>5571.00036</v>
      </c>
      <c r="Y41" s="90">
        <f t="shared" si="14"/>
        <v>4.9599361826215373</v>
      </c>
      <c r="Z41" s="82">
        <f t="shared" si="5"/>
        <v>7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31050.00014</v>
      </c>
      <c r="D42" s="70">
        <f t="shared" si="13"/>
        <v>27.644230696978418</v>
      </c>
      <c r="U42" s="83">
        <v>37</v>
      </c>
      <c r="V42" s="84">
        <f>VLOOKUP($B$7+1,Data!$A$6:$CD$89,$AB42+2)</f>
        <v>133</v>
      </c>
      <c r="W42" s="84">
        <f>VLOOKUP(Data!$A43,Data!$A$6:$CD$289,$B$7+2)</f>
        <v>55</v>
      </c>
      <c r="X42" s="84">
        <f t="shared" si="4"/>
        <v>133.00037</v>
      </c>
      <c r="Y42" s="90">
        <f t="shared" si="14"/>
        <v>0.11841200948424495</v>
      </c>
      <c r="Z42" s="82">
        <f t="shared" si="5"/>
        <v>36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4.0001499999999997</v>
      </c>
      <c r="D43" s="70">
        <f t="shared" si="13"/>
        <v>3.5613870828961032E-3</v>
      </c>
      <c r="U43" s="83">
        <v>38</v>
      </c>
      <c r="V43" s="84">
        <f>VLOOKUP($B$7+1,Data!$A$6:$CD$89,$AB43+2)</f>
        <v>0</v>
      </c>
      <c r="W43" s="84">
        <f>VLOOKUP(Data!$A44,Data!$A$6:$CD$289,$B$7+2)</f>
        <v>0</v>
      </c>
      <c r="X43" s="84">
        <f t="shared" si="4"/>
        <v>3.8000000000000002E-4</v>
      </c>
      <c r="Y43" s="90">
        <f t="shared" si="14"/>
        <v>3.3831908590940823E-7</v>
      </c>
      <c r="Z43" s="82">
        <f t="shared" si="5"/>
        <v>74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5.0001600000000002</v>
      </c>
      <c r="D44" s="70">
        <f t="shared" si="13"/>
        <v>4.4517093700020705E-3</v>
      </c>
      <c r="U44" s="83">
        <v>39</v>
      </c>
      <c r="V44" s="84">
        <f>VLOOKUP($B$7+1,Data!$A$6:$CD$89,$AB44+2)</f>
        <v>45</v>
      </c>
      <c r="W44" s="84">
        <f>VLOOKUP(Data!$A45,Data!$A$6:$CD$289,$B$7+2)</f>
        <v>9</v>
      </c>
      <c r="X44" s="84">
        <f t="shared" si="4"/>
        <v>45.000390000000003</v>
      </c>
      <c r="Y44" s="90">
        <f t="shared" si="14"/>
        <v>4.0064449500965466E-2</v>
      </c>
      <c r="Z44" s="82">
        <f t="shared" si="5"/>
        <v>38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1.5135327527526158E-7</v>
      </c>
      <c r="U45" s="83">
        <v>40</v>
      </c>
      <c r="V45" s="84">
        <f>VLOOKUP($B$7+1,Data!$A$6:$CD$89,$AB45+2)</f>
        <v>1111</v>
      </c>
      <c r="W45" s="84">
        <f>VLOOKUP(Data!$A46,Data!$A$6:$CD$289,$B$7+2)</f>
        <v>255</v>
      </c>
      <c r="X45" s="84">
        <f t="shared" si="4"/>
        <v>1111.0003999999999</v>
      </c>
      <c r="Y45" s="90">
        <f t="shared" si="14"/>
        <v>0.98913852571838656</v>
      </c>
      <c r="Z45" s="82">
        <f t="shared" si="5"/>
        <v>15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397.00018</v>
      </c>
      <c r="D46" s="70">
        <f t="shared" si="13"/>
        <v>0.35345457369334349</v>
      </c>
      <c r="U46" s="83">
        <v>41</v>
      </c>
      <c r="V46" s="84">
        <f>VLOOKUP($B$7+1,Data!$A$6:$CD$89,$AB46+2)</f>
        <v>17</v>
      </c>
      <c r="W46" s="84">
        <f>VLOOKUP(Data!$A47,Data!$A$6:$CD$289,$B$7+2)</f>
        <v>0</v>
      </c>
      <c r="X46" s="84">
        <f t="shared" si="4"/>
        <v>17.000409999999999</v>
      </c>
      <c r="Y46" s="90">
        <f t="shared" si="14"/>
        <v>1.5135692556013587E-2</v>
      </c>
      <c r="Z46" s="82">
        <f t="shared" si="5"/>
        <v>47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29.00019</v>
      </c>
      <c r="D47" s="70">
        <f t="shared" si="13"/>
        <v>2.5819257294734638E-2</v>
      </c>
      <c r="U47" s="83">
        <v>42</v>
      </c>
      <c r="V47" s="84">
        <f>VLOOKUP($B$7+1,Data!$A$6:$CD$89,$AB47+2)</f>
        <v>224</v>
      </c>
      <c r="W47" s="84">
        <f>VLOOKUP(Data!$A48,Data!$A$6:$CD$289,$B$7+2)</f>
        <v>175</v>
      </c>
      <c r="X47" s="84">
        <f t="shared" si="4"/>
        <v>224.00041999999999</v>
      </c>
      <c r="Y47" s="90">
        <f t="shared" si="14"/>
        <v>0.1994305719413777</v>
      </c>
      <c r="Z47" s="82">
        <f t="shared" si="5"/>
        <v>33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7356.0002000000004</v>
      </c>
      <c r="D48" s="70">
        <f t="shared" si="13"/>
        <v>6.5491454305616426</v>
      </c>
      <c r="U48" s="83">
        <v>43</v>
      </c>
      <c r="V48" s="84">
        <f>VLOOKUP($B$7+1,Data!$A$6:$CD$89,$AB48+2)</f>
        <v>1703</v>
      </c>
      <c r="W48" s="84">
        <f>VLOOKUP(Data!$A49,Data!$A$6:$CD$289,$B$7+2)</f>
        <v>722</v>
      </c>
      <c r="X48" s="84">
        <f t="shared" si="4"/>
        <v>1703.0004300000001</v>
      </c>
      <c r="Y48" s="90">
        <f t="shared" si="14"/>
        <v>1.5162040757392874</v>
      </c>
      <c r="Z48" s="82">
        <f t="shared" si="5"/>
        <v>12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4.4517538856712691E-3</v>
      </c>
      <c r="U49" s="83">
        <v>44</v>
      </c>
      <c r="V49" s="84">
        <f>VLOOKUP($B$7+1,Data!$A$6:$CD$89,$AB49+2)</f>
        <v>693</v>
      </c>
      <c r="W49" s="84">
        <f>VLOOKUP(Data!$A50,Data!$A$6:$CD$289,$B$7+2)</f>
        <v>5831</v>
      </c>
      <c r="X49" s="84">
        <f t="shared" si="4"/>
        <v>693.00044000000003</v>
      </c>
      <c r="Y49" s="90">
        <f t="shared" si="14"/>
        <v>0.61698756683057299</v>
      </c>
      <c r="Z49" s="82">
        <f t="shared" si="5"/>
        <v>19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2330.0002199999999</v>
      </c>
      <c r="D50" s="70">
        <f t="shared" si="13"/>
        <v>2.0744303805240003</v>
      </c>
      <c r="U50" s="83">
        <v>45</v>
      </c>
      <c r="V50" s="84">
        <f>VLOOKUP($B$7+1,Data!$A$6:$CD$89,$AB50+2)</f>
        <v>283</v>
      </c>
      <c r="W50" s="84">
        <f>VLOOKUP(Data!$A51,Data!$A$6:$CD$289,$B$7+2)</f>
        <v>59</v>
      </c>
      <c r="X50" s="84">
        <f t="shared" si="4"/>
        <v>283.00045</v>
      </c>
      <c r="Y50" s="90">
        <f t="shared" si="14"/>
        <v>0.25195908830513475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2.0477207831358919E-7</v>
      </c>
      <c r="U51" s="83">
        <v>46</v>
      </c>
      <c r="V51" s="84">
        <f>VLOOKUP($B$7+1,Data!$A$6:$CD$89,$AB51+2)</f>
        <v>10</v>
      </c>
      <c r="W51" s="84">
        <f>VLOOKUP(Data!$A52,Data!$A$6:$CD$289,$B$7+2)</f>
        <v>0</v>
      </c>
      <c r="X51" s="84">
        <f t="shared" si="4"/>
        <v>10.00046</v>
      </c>
      <c r="Y51" s="90">
        <f t="shared" si="14"/>
        <v>8.9035433838778964E-3</v>
      </c>
      <c r="Z51" s="82">
        <f t="shared" si="5"/>
        <v>52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10.00024</v>
      </c>
      <c r="D52" s="70">
        <f t="shared" si="13"/>
        <v>8.903347514933423E-3</v>
      </c>
      <c r="U52" s="83">
        <v>47</v>
      </c>
      <c r="V52" s="84">
        <f>VLOOKUP($B$7+1,Data!$A$6:$CD$89,$AB52+2)</f>
        <v>63</v>
      </c>
      <c r="W52" s="84">
        <f>VLOOKUP(Data!$A53,Data!$A$6:$CD$289,$B$7+2)</f>
        <v>11</v>
      </c>
      <c r="X52" s="84">
        <f t="shared" si="4"/>
        <v>63.00047</v>
      </c>
      <c r="Y52" s="90">
        <f t="shared" si="14"/>
        <v>5.6090161637534469E-2</v>
      </c>
      <c r="Z52" s="82">
        <f t="shared" si="5"/>
        <v>37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3.8283698089147458E-2</v>
      </c>
      <c r="U53" s="83">
        <v>48</v>
      </c>
      <c r="V53" s="84">
        <f>VLOOKUP($B$7+1,Data!$A$6:$CD$89,$AB53+2)</f>
        <v>12</v>
      </c>
      <c r="W53" s="84">
        <f>VLOOKUP(Data!$A54,Data!$A$6:$CD$289,$B$7+2)</f>
        <v>6</v>
      </c>
      <c r="X53" s="84">
        <f t="shared" si="4"/>
        <v>12.00048</v>
      </c>
      <c r="Y53" s="90">
        <f t="shared" si="14"/>
        <v>1.0684187958089829E-2</v>
      </c>
      <c r="Z53" s="82">
        <f t="shared" si="5"/>
        <v>49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22578.000260000001</v>
      </c>
      <c r="D54" s="70">
        <f t="shared" si="13"/>
        <v>20.101495814804164</v>
      </c>
      <c r="U54" s="83">
        <v>49</v>
      </c>
      <c r="V54" s="84">
        <f>VLOOKUP($B$7+1,Data!$A$6:$CD$89,$AB54+2)</f>
        <v>6308</v>
      </c>
      <c r="W54" s="84">
        <f>VLOOKUP(Data!$A55,Data!$A$6:$CD$289,$B$7+2)</f>
        <v>7363</v>
      </c>
      <c r="X54" s="84">
        <f t="shared" si="4"/>
        <v>6308.0004900000004</v>
      </c>
      <c r="Y54" s="90">
        <f t="shared" si="14"/>
        <v>5.6160972623497356</v>
      </c>
      <c r="Z54" s="82">
        <f t="shared" si="5"/>
        <v>6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216.00027</v>
      </c>
      <c r="D55" s="70">
        <f t="shared" si="13"/>
        <v>0.19230793132259311</v>
      </c>
      <c r="U55" s="83">
        <v>50</v>
      </c>
      <c r="V55" s="84">
        <f>VLOOKUP($B$7+1,Data!$A$6:$CD$89,$AB55+2)</f>
        <v>262</v>
      </c>
      <c r="W55" s="84">
        <f>VLOOKUP(Data!$A56,Data!$A$6:$CD$289,$B$7+2)</f>
        <v>99</v>
      </c>
      <c r="X55" s="84">
        <f t="shared" si="4"/>
        <v>262.00049999999999</v>
      </c>
      <c r="Y55" s="90">
        <f t="shared" si="14"/>
        <v>0.23326255175738922</v>
      </c>
      <c r="Z55" s="82">
        <f t="shared" si="5"/>
        <v>31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18.00028</v>
      </c>
      <c r="D56" s="70">
        <f t="shared" si="13"/>
        <v>1.6025890199245798E-2</v>
      </c>
      <c r="U56" s="83">
        <v>51</v>
      </c>
      <c r="V56" s="84">
        <f>VLOOKUP($B$7+1,Data!$A$6:$CD$89,$AB56+2)</f>
        <v>32</v>
      </c>
      <c r="W56" s="84">
        <f>VLOOKUP(Data!$A57,Data!$A$6:$CD$289,$B$7+2)</f>
        <v>10</v>
      </c>
      <c r="X56" s="84">
        <f t="shared" si="4"/>
        <v>32.000509999999998</v>
      </c>
      <c r="Y56" s="90">
        <f t="shared" si="14"/>
        <v>2.8490482346933889E-2</v>
      </c>
      <c r="Z56" s="82">
        <f t="shared" si="5"/>
        <v>42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7.0002899999999997</v>
      </c>
      <c r="D57" s="70">
        <f t="shared" si="13"/>
        <v>6.2324518786862409E-3</v>
      </c>
      <c r="U57" s="83">
        <v>52</v>
      </c>
      <c r="V57" s="84">
        <f>VLOOKUP($B$7+1,Data!$A$6:$CD$89,$AB57+2)</f>
        <v>345</v>
      </c>
      <c r="W57" s="84">
        <f>VLOOKUP(Data!$A58,Data!$A$6:$CD$289,$B$7+2)</f>
        <v>125</v>
      </c>
      <c r="X57" s="84">
        <f t="shared" si="4"/>
        <v>345.00051999999999</v>
      </c>
      <c r="Y57" s="90">
        <f t="shared" si="14"/>
        <v>0.30715858043334343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2.6709401519163808E-7</v>
      </c>
      <c r="U58" s="83">
        <v>53</v>
      </c>
      <c r="V58" s="84">
        <f>VLOOKUP($B$7+1,Data!$A$6:$CD$89,$AB58+2)</f>
        <v>3508</v>
      </c>
      <c r="W58" s="84">
        <f>VLOOKUP(Data!$A59,Data!$A$6:$CD$289,$B$7+2)</f>
        <v>842</v>
      </c>
      <c r="X58" s="84">
        <f t="shared" si="4"/>
        <v>3508.0005299999998</v>
      </c>
      <c r="Y58" s="90">
        <f t="shared" si="14"/>
        <v>3.1232198228403147</v>
      </c>
      <c r="Z58" s="82">
        <f t="shared" si="5"/>
        <v>8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234.00031000000001</v>
      </c>
      <c r="D59" s="70">
        <f t="shared" si="13"/>
        <v>0.20833360784662677</v>
      </c>
      <c r="U59" s="83">
        <v>54</v>
      </c>
      <c r="V59" s="84">
        <f>VLOOKUP($B$7+1,Data!$A$6:$CD$89,$AB59+2)</f>
        <v>9</v>
      </c>
      <c r="W59" s="84">
        <f>VLOOKUP(Data!$A60,Data!$A$6:$CD$289,$B$7+2)</f>
        <v>4</v>
      </c>
      <c r="X59" s="84">
        <f t="shared" si="4"/>
        <v>9.0005400000000009</v>
      </c>
      <c r="Y59" s="90">
        <f t="shared" si="14"/>
        <v>8.0133012249764875E-3</v>
      </c>
      <c r="Z59" s="82">
        <f t="shared" si="5"/>
        <v>55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4.0003200000000003</v>
      </c>
      <c r="D60" s="70">
        <f t="shared" si="13"/>
        <v>3.5615384361713793E-3</v>
      </c>
      <c r="U60" s="83">
        <v>55</v>
      </c>
      <c r="V60" s="84">
        <f>VLOOKUP($B$7+1,Data!$A$6:$CD$89,$AB60+2)</f>
        <v>5</v>
      </c>
      <c r="W60" s="84">
        <f>VLOOKUP(Data!$A61,Data!$A$6:$CD$289,$B$7+2)</f>
        <v>0</v>
      </c>
      <c r="X60" s="84">
        <f t="shared" si="4"/>
        <v>5.0005499999999996</v>
      </c>
      <c r="Y60" s="90">
        <f t="shared" si="14"/>
        <v>4.4520565922218196E-3</v>
      </c>
      <c r="Z60" s="82">
        <f t="shared" si="5"/>
        <v>61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361.00033000000002</v>
      </c>
      <c r="D61" s="70">
        <f t="shared" ref="D61:D92" si="18">Y38</f>
        <v>0.32140342541735456</v>
      </c>
      <c r="U61" s="83">
        <v>56</v>
      </c>
      <c r="V61" s="84">
        <f>VLOOKUP($B$7+1,Data!$A$6:$CD$89,$AB61+2)</f>
        <v>40</v>
      </c>
      <c r="W61" s="84">
        <f>VLOOKUP(Data!$A62,Data!$A$6:$CD$289,$B$7+2)</f>
        <v>17</v>
      </c>
      <c r="X61" s="84">
        <f t="shared" si="4"/>
        <v>40.00056</v>
      </c>
      <c r="Y61" s="90">
        <f t="shared" si="14"/>
        <v>3.5613033934380103E-2</v>
      </c>
      <c r="Z61" s="82">
        <f t="shared" si="5"/>
        <v>40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11.00034</v>
      </c>
      <c r="D62" s="70">
        <f t="shared" si="18"/>
        <v>9.793749930243947E-3</v>
      </c>
      <c r="U62" s="83">
        <v>57</v>
      </c>
      <c r="V62" s="84">
        <f>VLOOKUP($B$7+1,Data!$A$6:$CD$89,$AB62+2)</f>
        <v>304</v>
      </c>
      <c r="W62" s="84">
        <f>VLOOKUP(Data!$A63,Data!$A$6:$CD$289,$B$7+2)</f>
        <v>15</v>
      </c>
      <c r="X62" s="84">
        <f t="shared" si="4"/>
        <v>304.00056999999998</v>
      </c>
      <c r="Y62" s="90">
        <f t="shared" si="14"/>
        <v>0.27065577620615544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6775.0003500000003</v>
      </c>
      <c r="D63" s="70">
        <f t="shared" si="18"/>
        <v>6.0318734880208442</v>
      </c>
      <c r="U63" s="83">
        <v>58</v>
      </c>
      <c r="V63" s="84">
        <f>VLOOKUP($B$7+1,Data!$A$6:$CD$89,$AB63+2)</f>
        <v>6</v>
      </c>
      <c r="W63" s="84">
        <f>VLOOKUP(Data!$A64,Data!$A$6:$CD$289,$B$7+2)</f>
        <v>0</v>
      </c>
      <c r="X63" s="84">
        <f t="shared" si="4"/>
        <v>6.0005800000000002</v>
      </c>
      <c r="Y63" s="90">
        <f t="shared" si="14"/>
        <v>5.3423966855954659E-3</v>
      </c>
      <c r="Z63" s="82">
        <f t="shared" si="5"/>
        <v>58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5571.00036</v>
      </c>
      <c r="D64" s="70">
        <f t="shared" si="18"/>
        <v>4.9599361826215373</v>
      </c>
      <c r="U64" s="83">
        <v>59</v>
      </c>
      <c r="V64" s="84">
        <f>VLOOKUP($B$7+1,Data!$A$6:$CD$89,$AB64+2)</f>
        <v>726</v>
      </c>
      <c r="W64" s="84">
        <f>VLOOKUP(Data!$A65,Data!$A$6:$CD$289,$B$7+2)</f>
        <v>1086</v>
      </c>
      <c r="X64" s="84">
        <f t="shared" si="4"/>
        <v>726.00058999999999</v>
      </c>
      <c r="Y64" s="90">
        <f t="shared" si="14"/>
        <v>0.64636804204866072</v>
      </c>
      <c r="Z64" s="82">
        <f t="shared" si="5"/>
        <v>18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133.00037</v>
      </c>
      <c r="D65" s="70">
        <f t="shared" si="18"/>
        <v>0.11841200948424495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0">
        <f t="shared" si="14"/>
        <v>5.3418803038327616E-7</v>
      </c>
      <c r="Z65" s="82">
        <f t="shared" si="5"/>
        <v>73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3.8000000000000002E-4</v>
      </c>
      <c r="D66" s="70">
        <f t="shared" si="18"/>
        <v>3.3831908590940823E-7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0">
        <f t="shared" si="14"/>
        <v>5.4309116422299748E-7</v>
      </c>
      <c r="Z66" s="82">
        <f t="shared" si="5"/>
        <v>72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45.000390000000003</v>
      </c>
      <c r="D67" s="70">
        <f t="shared" si="18"/>
        <v>4.0064449500965466E-2</v>
      </c>
      <c r="U67" s="83">
        <v>62</v>
      </c>
      <c r="V67" s="84">
        <f>VLOOKUP($B$7+1,Data!$A$6:$CD$89,$AB67+2)</f>
        <v>186</v>
      </c>
      <c r="W67" s="84">
        <f>VLOOKUP(Data!$A68,Data!$A$6:$CD$289,$B$7+2)</f>
        <v>14</v>
      </c>
      <c r="X67" s="84">
        <f t="shared" si="4"/>
        <v>186.00062</v>
      </c>
      <c r="Y67" s="90">
        <f t="shared" si="14"/>
        <v>0.16559884141311368</v>
      </c>
      <c r="Z67" s="82">
        <f t="shared" si="5"/>
        <v>35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1111.0003999999999</v>
      </c>
      <c r="D68" s="70">
        <f t="shared" si="18"/>
        <v>0.98913852571838656</v>
      </c>
      <c r="U68" s="83">
        <v>63</v>
      </c>
      <c r="V68" s="84">
        <f>VLOOKUP($B$7+1,Data!$A$6:$CD$89,$AB68+2)</f>
        <v>5</v>
      </c>
      <c r="W68" s="84">
        <f>VLOOKUP(Data!$A69,Data!$A$6:$CD$289,$B$7+2)</f>
        <v>0</v>
      </c>
      <c r="X68" s="84">
        <f t="shared" si="4"/>
        <v>5.0006300000000001</v>
      </c>
      <c r="Y68" s="90">
        <f t="shared" si="14"/>
        <v>4.4521278172925368E-3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17.000409999999999</v>
      </c>
      <c r="D69" s="70">
        <f t="shared" si="18"/>
        <v>1.5135692556013587E-2</v>
      </c>
      <c r="U69" s="83">
        <v>64</v>
      </c>
      <c r="V69" s="84">
        <f>VLOOKUP($B$7+1,Data!$A$6:$CD$89,$AB69+2)</f>
        <v>1101</v>
      </c>
      <c r="W69" s="84">
        <f>VLOOKUP(Data!$A70,Data!$A$6:$CD$289,$B$7+2)</f>
        <v>1623</v>
      </c>
      <c r="X69" s="84">
        <f t="shared" si="4"/>
        <v>1101.00064</v>
      </c>
      <c r="Y69" s="90">
        <f t="shared" si="14"/>
        <v>0.98023560555387745</v>
      </c>
      <c r="Z69" s="82">
        <f t="shared" si="5"/>
        <v>16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224.00041999999999</v>
      </c>
      <c r="D70" s="70">
        <f t="shared" si="18"/>
        <v>0.1994305719413777</v>
      </c>
      <c r="U70" s="83">
        <v>65</v>
      </c>
      <c r="V70" s="84">
        <f>VLOOKUP($B$7+1,Data!$A$6:$CD$89,$AB70+2)</f>
        <v>3</v>
      </c>
      <c r="W70" s="84">
        <f>VLOOKUP(Data!$A71,Data!$A$6:$CD$289,$B$7+2)</f>
        <v>0</v>
      </c>
      <c r="X70" s="84">
        <f t="shared" si="4"/>
        <v>3.0006499999999998</v>
      </c>
      <c r="Y70" s="90">
        <f t="shared" ref="Y70:Y85" si="19">IF($B$5=1,X70/X$88*100,IF($B$5=2,X70/X$85*100))</f>
        <v>2.6715188556159625E-3</v>
      </c>
      <c r="Z70" s="82">
        <f t="shared" si="5"/>
        <v>68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1703.0004300000001</v>
      </c>
      <c r="D71" s="70">
        <f t="shared" si="18"/>
        <v>1.5162040757392874</v>
      </c>
      <c r="U71" s="83">
        <v>66</v>
      </c>
      <c r="V71" s="84">
        <f>VLOOKUP($B$7+1,Data!$A$6:$CD$89,$AB71+2)</f>
        <v>28</v>
      </c>
      <c r="W71" s="84">
        <f>VLOOKUP(Data!$A72,Data!$A$6:$CD$289,$B$7+2)</f>
        <v>5</v>
      </c>
      <c r="X71" s="84">
        <f t="shared" ref="X71:X85" si="21">IF($B$5=1,W71+AB71*0.00001,V71+AB71*0.00001)</f>
        <v>28.00066</v>
      </c>
      <c r="Y71" s="90">
        <f t="shared" si="19"/>
        <v>2.4929362358052976E-2</v>
      </c>
      <c r="Z71" s="82">
        <f t="shared" ref="Z71:Z84" si="22">RANK(X71,$X$6:$X$84)</f>
        <v>45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693.00044000000003</v>
      </c>
      <c r="D72" s="70">
        <f t="shared" si="18"/>
        <v>0.61698756683057299</v>
      </c>
      <c r="U72" s="83">
        <v>67</v>
      </c>
      <c r="V72" s="84">
        <f>VLOOKUP($B$7+1,Data!$A$6:$CD$89,$AB72+2)</f>
        <v>4</v>
      </c>
      <c r="W72" s="84">
        <f>VLOOKUP(Data!$A73,Data!$A$6:$CD$289,$B$7+2)</f>
        <v>5</v>
      </c>
      <c r="X72" s="84">
        <f t="shared" si="21"/>
        <v>4.0006700000000004</v>
      </c>
      <c r="Y72" s="90">
        <f t="shared" si="19"/>
        <v>3.5618500458557698E-3</v>
      </c>
      <c r="Z72" s="82">
        <f t="shared" si="22"/>
        <v>65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283.00045</v>
      </c>
      <c r="D73" s="70">
        <f t="shared" si="18"/>
        <v>0.25195908830513475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6.0541310110104631E-7</v>
      </c>
      <c r="Z73" s="82">
        <f t="shared" si="22"/>
        <v>71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10.00046</v>
      </c>
      <c r="D74" s="70">
        <f t="shared" si="18"/>
        <v>8.9035433838778964E-3</v>
      </c>
      <c r="U74" s="83">
        <v>69</v>
      </c>
      <c r="V74" s="84">
        <f>VLOOKUP($B$7+1,Data!$A$6:$CD$89,$AB74+2)</f>
        <v>9</v>
      </c>
      <c r="W74" s="84">
        <f>VLOOKUP(Data!$A75,Data!$A$6:$CD$289,$B$7+2)</f>
        <v>5</v>
      </c>
      <c r="X74" s="84">
        <f t="shared" si="21"/>
        <v>9.0006900000000005</v>
      </c>
      <c r="Y74" s="90">
        <f t="shared" si="19"/>
        <v>8.0134347719840841E-3</v>
      </c>
      <c r="Z74" s="82">
        <f t="shared" si="22"/>
        <v>54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63.00047</v>
      </c>
      <c r="D75" s="70">
        <f t="shared" si="18"/>
        <v>5.6090161637534469E-2</v>
      </c>
      <c r="U75" s="83">
        <v>70</v>
      </c>
      <c r="V75" s="84">
        <f>VLOOKUP($B$7+1,Data!$A$6:$CD$89,$AB75+2)</f>
        <v>8</v>
      </c>
      <c r="W75" s="84">
        <f>VLOOKUP(Data!$A76,Data!$A$6:$CD$289,$B$7+2)</f>
        <v>5</v>
      </c>
      <c r="X75" s="84">
        <f t="shared" si="21"/>
        <v>8.0007000000000001</v>
      </c>
      <c r="Y75" s="90">
        <f t="shared" si="19"/>
        <v>7.1231302911457959E-3</v>
      </c>
      <c r="Z75" s="82">
        <f t="shared" si="22"/>
        <v>56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12.00048</v>
      </c>
      <c r="D76" s="70">
        <f t="shared" si="18"/>
        <v>1.0684187958089829E-2</v>
      </c>
      <c r="U76" s="83">
        <v>71</v>
      </c>
      <c r="V76" s="84">
        <f>VLOOKUP($B$7+1,Data!$A$6:$CD$89,$AB76+2)</f>
        <v>30</v>
      </c>
      <c r="W76" s="84">
        <f>VLOOKUP(Data!$A77,Data!$A$6:$CD$289,$B$7+2)</f>
        <v>0</v>
      </c>
      <c r="X76" s="84">
        <f t="shared" si="21"/>
        <v>30.000710000000002</v>
      </c>
      <c r="Y76" s="90">
        <f t="shared" si="19"/>
        <v>2.6710033641666433E-2</v>
      </c>
      <c r="Z76" s="82">
        <f t="shared" si="22"/>
        <v>43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6308.0004900000004</v>
      </c>
      <c r="D77" s="70">
        <f t="shared" si="18"/>
        <v>5.6160972623497356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0">
        <f t="shared" si="19"/>
        <v>6.4102563645993139E-7</v>
      </c>
      <c r="Z77" s="82">
        <f t="shared" si="22"/>
        <v>70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262.00049999999999</v>
      </c>
      <c r="D78" s="70">
        <f t="shared" si="18"/>
        <v>0.23326255175738922</v>
      </c>
      <c r="U78" s="83">
        <v>73</v>
      </c>
      <c r="V78" s="84">
        <f>VLOOKUP($B$7+1,Data!$A$6:$CD$89,$AB78+2)</f>
        <v>2465</v>
      </c>
      <c r="W78" s="84">
        <f>VLOOKUP(Data!$A79,Data!$A$6:$CD$289,$B$7+2)</f>
        <v>1430</v>
      </c>
      <c r="X78" s="84">
        <f t="shared" si="21"/>
        <v>2465.0007300000002</v>
      </c>
      <c r="Y78" s="90">
        <f t="shared" si="19"/>
        <v>2.1946231414200632</v>
      </c>
      <c r="Z78" s="82">
        <f t="shared" si="22"/>
        <v>10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32.000509999999998</v>
      </c>
      <c r="D79" s="70">
        <f t="shared" si="18"/>
        <v>2.8490482346933889E-2</v>
      </c>
      <c r="U79" s="83">
        <v>74</v>
      </c>
      <c r="V79" s="84">
        <f>VLOOKUP($B$7+1,Data!$A$6:$CD$89,$AB79+2)</f>
        <v>585</v>
      </c>
      <c r="W79" s="84">
        <f>VLOOKUP(Data!$A80,Data!$A$6:$CD$289,$B$7+2)</f>
        <v>146</v>
      </c>
      <c r="X79" s="84">
        <f t="shared" si="21"/>
        <v>585.00073999999995</v>
      </c>
      <c r="Y79" s="90">
        <f t="shared" si="19"/>
        <v>0.52083398845559836</v>
      </c>
      <c r="Z79" s="82">
        <f t="shared" si="22"/>
        <v>20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345.00051999999999</v>
      </c>
      <c r="D80" s="70">
        <f t="shared" si="18"/>
        <v>0.30715858043334343</v>
      </c>
      <c r="U80" s="83">
        <v>75</v>
      </c>
      <c r="V80" s="84">
        <f>VLOOKUP($B$7+1,Data!$A$6:$CD$89,$AB80+2)</f>
        <v>11</v>
      </c>
      <c r="W80" s="84">
        <f>VLOOKUP(Data!$A81,Data!$A$6:$CD$289,$B$7+2)</f>
        <v>5</v>
      </c>
      <c r="X80" s="84">
        <f t="shared" si="21"/>
        <v>11.00075</v>
      </c>
      <c r="Y80" s="90">
        <f t="shared" si="19"/>
        <v>9.7941149587313751E-3</v>
      </c>
      <c r="Z80" s="82">
        <f t="shared" si="22"/>
        <v>50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3508.0005299999998</v>
      </c>
      <c r="D81" s="70">
        <f t="shared" si="18"/>
        <v>3.1232198228403147</v>
      </c>
      <c r="U81" s="83">
        <v>76</v>
      </c>
      <c r="V81" s="84">
        <f>VLOOKUP($B$7+1,Data!$A$6:$CD$89,$AB81+2)</f>
        <v>577</v>
      </c>
      <c r="W81" s="84">
        <f>VLOOKUP(Data!$A82,Data!$A$6:$CD$289,$B$7+2)</f>
        <v>228</v>
      </c>
      <c r="X81" s="84">
        <f t="shared" si="21"/>
        <v>577.00076000000001</v>
      </c>
      <c r="Y81" s="90">
        <f t="shared" si="19"/>
        <v>0.51371149919008907</v>
      </c>
      <c r="Z81" s="82">
        <f t="shared" si="22"/>
        <v>21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9.0005400000000009</v>
      </c>
      <c r="D82" s="70">
        <f t="shared" si="18"/>
        <v>8.0133012249764875E-3</v>
      </c>
      <c r="U82" s="83">
        <v>77</v>
      </c>
      <c r="V82" s="84">
        <f>VLOOKUP($B$7+1,Data!$A$6:$CD$89,$AB82+2)</f>
        <v>478</v>
      </c>
      <c r="W82" s="84">
        <f>VLOOKUP(Data!$A83,Data!$A$6:$CD$289,$B$7+2)</f>
        <v>857</v>
      </c>
      <c r="X82" s="84">
        <f t="shared" si="21"/>
        <v>478.00076999999999</v>
      </c>
      <c r="Y82" s="90">
        <f t="shared" si="19"/>
        <v>0.4255704830799823</v>
      </c>
      <c r="Z82" s="82">
        <f t="shared" si="22"/>
        <v>23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5.0005499999999996</v>
      </c>
      <c r="D83" s="70">
        <f t="shared" si="18"/>
        <v>4.4520565922218196E-3</v>
      </c>
      <c r="U83" s="83">
        <v>78</v>
      </c>
      <c r="V83" s="84">
        <f>VLOOKUP($B$7+1,Data!$A$6:$CD$89,$AB83+2)</f>
        <v>2467</v>
      </c>
      <c r="W83" s="84">
        <f>VLOOKUP(Data!$A84,Data!$A$6:$CD$289,$B$7+2)</f>
        <v>496</v>
      </c>
      <c r="X83" s="84">
        <f t="shared" si="21"/>
        <v>2467.0007799999998</v>
      </c>
      <c r="Y83" s="90">
        <f t="shared" si="19"/>
        <v>2.1964038127036765</v>
      </c>
      <c r="Z83" s="82">
        <f t="shared" si="22"/>
        <v>9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40.00056</v>
      </c>
      <c r="D84" s="70">
        <f t="shared" si="18"/>
        <v>3.5613033934380103E-2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0">
        <f t="shared" si="19"/>
        <v>7.0334757333798022E-7</v>
      </c>
      <c r="Z84" s="82">
        <f t="shared" si="22"/>
        <v>69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304.00056999999998</v>
      </c>
      <c r="D85" s="70">
        <f t="shared" si="18"/>
        <v>0.27065577620615544</v>
      </c>
      <c r="V85" s="84">
        <f>VLOOKUP($B$7+1,Data!$A$6:$CD$89,$AB85+2)</f>
        <v>112320</v>
      </c>
      <c r="W85" s="84">
        <f>VLOOKUP(Data!$A86,Data!$A$6:$CD$289,$B$7+2)</f>
        <v>6</v>
      </c>
      <c r="X85" s="84">
        <f t="shared" si="21"/>
        <v>112320.00079999999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6.0005800000000002</v>
      </c>
      <c r="D86" s="70">
        <f t="shared" si="18"/>
        <v>5.3423966855954659E-3</v>
      </c>
      <c r="V86" s="84" t="s">
        <v>95</v>
      </c>
      <c r="W86" s="84">
        <f>VLOOKUP(Data!$A87,Data!$A$6:$CD$289,$B$7+2)</f>
        <v>2420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726.00058999999999</v>
      </c>
      <c r="D87" s="70">
        <f t="shared" si="18"/>
        <v>0.64636804204866072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5.3418803038327616E-7</v>
      </c>
      <c r="V88" s="84" t="s">
        <v>95</v>
      </c>
      <c r="W88" s="84">
        <f>VLOOKUP(Data!$A89,Data!$A$6:$CD$289,$B$7+2)</f>
        <v>67402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5.4309116422299748E-7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186.00062</v>
      </c>
      <c r="D90" s="70">
        <f t="shared" si="18"/>
        <v>0.16559884141311368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5.0006300000000001</v>
      </c>
      <c r="D91" s="70">
        <f t="shared" si="18"/>
        <v>4.4521278172925368E-3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1101.00064</v>
      </c>
      <c r="D92" s="70">
        <f t="shared" si="18"/>
        <v>0.98023560555387745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3.0006499999999998</v>
      </c>
      <c r="D93" s="70">
        <f t="shared" ref="D93:D108" si="25">Y70</f>
        <v>2.6715188556159625E-3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28.00066</v>
      </c>
      <c r="D94" s="70">
        <f t="shared" si="25"/>
        <v>2.4929362358052976E-2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4.0006700000000004</v>
      </c>
      <c r="D95" s="70">
        <f t="shared" si="25"/>
        <v>3.5618500458557698E-3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6.0541310110104631E-7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9.0006900000000005</v>
      </c>
      <c r="D97" s="70">
        <f t="shared" si="25"/>
        <v>8.0134347719840841E-3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8.0007000000000001</v>
      </c>
      <c r="D98" s="70">
        <f t="shared" si="25"/>
        <v>7.1231302911457959E-3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30.000710000000002</v>
      </c>
      <c r="D99" s="70">
        <f t="shared" si="25"/>
        <v>2.6710033641666433E-2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6.4102563645993139E-7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2465.0007300000002</v>
      </c>
      <c r="D101" s="70">
        <f t="shared" si="25"/>
        <v>2.1946231414200632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585.00073999999995</v>
      </c>
      <c r="D102" s="70">
        <f t="shared" si="25"/>
        <v>0.52083398845559836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11.00075</v>
      </c>
      <c r="D103" s="70">
        <f t="shared" si="25"/>
        <v>9.7941149587313751E-3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577.00076000000001</v>
      </c>
      <c r="D104" s="70">
        <f t="shared" si="25"/>
        <v>0.51371149919008907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478.00076999999999</v>
      </c>
      <c r="D105" s="70">
        <f t="shared" si="25"/>
        <v>0.4255704830799823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2467.0007799999998</v>
      </c>
      <c r="D106" s="70">
        <f t="shared" si="25"/>
        <v>2.1964038127036765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7.0334757333798022E-7</v>
      </c>
    </row>
    <row r="108" spans="1:5" ht="13.5" customHeight="1" x14ac:dyDescent="0.2">
      <c r="B108" s="62" t="str">
        <f t="shared" si="23"/>
        <v>Total</v>
      </c>
      <c r="C108" s="60">
        <f t="shared" si="24"/>
        <v>112320.00079999999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A10747652</value>
    </field>
    <field name="Objective-Title">
      <value order="0">Persons employed within each municipality, by place of residence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2024-03-19T02:16:07Z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2024-03-15T04:56:01Z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A10747652</vt:lpwstr>
  </property>
  <property fmtid="{D5CDD505-2E9C-101B-9397-08002B2CF9AE}" pid="4" name="Objective-Title">
    <vt:lpwstr>Persons employed within each municipality, by place of residence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2024-03-19T02:16:07Z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